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85" windowWidth="14715" windowHeight="8640"/>
  </bookViews>
  <sheets>
    <sheet name="中部" sheetId="1" r:id="rId1"/>
  </sheets>
  <calcPr calcId="145621"/>
</workbook>
</file>

<file path=xl/calcChain.xml><?xml version="1.0" encoding="utf-8"?>
<calcChain xmlns="http://schemas.openxmlformats.org/spreadsheetml/2006/main">
  <c r="C382" i="1" l="1"/>
  <c r="C369" i="1" l="1"/>
  <c r="C364" i="1"/>
  <c r="C329" i="1"/>
  <c r="C309" i="1"/>
  <c r="C244" i="1"/>
  <c r="C229" i="1"/>
  <c r="C187" i="1"/>
  <c r="C174" i="1"/>
  <c r="C171" i="1"/>
  <c r="C279" i="1"/>
  <c r="C332" i="1"/>
  <c r="C271" i="1"/>
  <c r="C217" i="1"/>
  <c r="C212" i="1"/>
  <c r="C190" i="1"/>
  <c r="C117" i="1"/>
  <c r="C111" i="1"/>
  <c r="C107" i="1"/>
  <c r="C103" i="1"/>
  <c r="C50" i="1"/>
  <c r="C43" i="1"/>
  <c r="C362" i="1"/>
  <c r="E356" i="1"/>
  <c r="C356" i="1"/>
  <c r="C225" i="1"/>
  <c r="C142" i="1"/>
  <c r="C139" i="1"/>
  <c r="C88" i="1"/>
  <c r="C333" i="1"/>
  <c r="C327" i="1"/>
  <c r="C318" i="1"/>
  <c r="C308" i="1"/>
  <c r="C232" i="1"/>
  <c r="C116" i="1"/>
  <c r="C113" i="1"/>
  <c r="C275" i="1"/>
  <c r="C296" i="1"/>
  <c r="C380" i="1"/>
  <c r="C365" i="1"/>
  <c r="C320" i="1"/>
  <c r="C307" i="1"/>
  <c r="C300" i="1"/>
  <c r="C273" i="1"/>
  <c r="C245" i="1"/>
  <c r="C223" i="1"/>
  <c r="C188" i="1"/>
  <c r="C176" i="1"/>
  <c r="C108" i="1"/>
  <c r="C95" i="1"/>
  <c r="C361" i="1"/>
  <c r="C347" i="1"/>
  <c r="C335" i="1"/>
  <c r="C324" i="1"/>
  <c r="C243" i="1"/>
  <c r="C218" i="1"/>
  <c r="C203" i="1"/>
  <c r="C157" i="1"/>
  <c r="C135" i="1"/>
  <c r="C131" i="1"/>
  <c r="C129" i="1"/>
  <c r="C92" i="1"/>
  <c r="C86" i="1"/>
  <c r="C72" i="1"/>
  <c r="C23" i="1"/>
  <c r="E281" i="1"/>
  <c r="C156" i="1"/>
  <c r="C127" i="1"/>
  <c r="C360" i="1"/>
  <c r="C325" i="1"/>
  <c r="C163" i="1"/>
  <c r="E152" i="1"/>
  <c r="C182" i="1"/>
  <c r="C248" i="1"/>
  <c r="C126" i="1"/>
  <c r="E326" i="1"/>
  <c r="E305" i="1"/>
  <c r="C241" i="1"/>
  <c r="E184" i="1"/>
  <c r="E178" i="1"/>
  <c r="E180" i="1"/>
  <c r="E135" i="1"/>
  <c r="C91" i="1"/>
  <c r="C79" i="1"/>
  <c r="C77" i="1"/>
  <c r="E68" i="1"/>
  <c r="E59" i="1"/>
  <c r="E26" i="1"/>
  <c r="E374" i="1"/>
  <c r="E351" i="1"/>
  <c r="C374" i="1"/>
  <c r="C359" i="1"/>
  <c r="C351" i="1"/>
  <c r="E347" i="1"/>
  <c r="E336" i="1"/>
  <c r="E335" i="1"/>
  <c r="E325" i="1"/>
  <c r="E304" i="1"/>
  <c r="C345" i="1"/>
  <c r="C334" i="1"/>
  <c r="C323" i="1"/>
  <c r="C322" i="1"/>
  <c r="C321" i="1"/>
  <c r="C316" i="1"/>
  <c r="C317" i="1"/>
  <c r="C314" i="1"/>
  <c r="C313" i="1"/>
  <c r="C312" i="1"/>
  <c r="C311" i="1"/>
  <c r="C304" i="1"/>
  <c r="C303" i="1"/>
  <c r="C302" i="1"/>
  <c r="C299" i="1"/>
  <c r="C298" i="1"/>
  <c r="C284" i="1"/>
  <c r="C281" i="1"/>
  <c r="C280" i="1"/>
  <c r="C278" i="1"/>
  <c r="C269" i="1"/>
  <c r="C267" i="1"/>
  <c r="C257" i="1"/>
  <c r="C254" i="1"/>
  <c r="E225" i="1"/>
  <c r="E238" i="1"/>
  <c r="E214" i="1"/>
  <c r="E204" i="1"/>
  <c r="E203" i="1"/>
  <c r="C252" i="1"/>
  <c r="C251" i="1"/>
  <c r="C250" i="1"/>
  <c r="C249" i="1"/>
  <c r="C247" i="1"/>
  <c r="C246" i="1"/>
  <c r="C242" i="1"/>
  <c r="C227" i="1"/>
  <c r="C224" i="1"/>
  <c r="C220" i="1"/>
  <c r="C214" i="1"/>
  <c r="C213" i="1"/>
  <c r="C211" i="1"/>
  <c r="C208" i="1"/>
  <c r="C207" i="1"/>
  <c r="E182" i="1"/>
  <c r="E177" i="1"/>
  <c r="E170" i="1"/>
  <c r="E165" i="1"/>
  <c r="C198" i="1"/>
  <c r="C193" i="1"/>
  <c r="C192" i="1"/>
  <c r="C189" i="1"/>
  <c r="C185" i="1"/>
  <c r="C181" i="1"/>
  <c r="E179" i="1"/>
  <c r="E137" i="1"/>
  <c r="E133" i="1"/>
  <c r="E81" i="1"/>
  <c r="E109" i="1"/>
  <c r="E89" i="1"/>
  <c r="C155" i="1"/>
  <c r="C152" i="1"/>
  <c r="C151" i="1"/>
  <c r="C150" i="1"/>
  <c r="C147" i="1"/>
  <c r="C146" i="1"/>
  <c r="C133" i="1"/>
  <c r="C130" i="1"/>
  <c r="C125" i="1"/>
  <c r="C121" i="1"/>
  <c r="C120" i="1"/>
  <c r="C109" i="1"/>
  <c r="C106" i="1"/>
  <c r="C89" i="1"/>
  <c r="C85" i="1"/>
  <c r="C81" i="1"/>
  <c r="E75" i="1"/>
  <c r="E74" i="1"/>
  <c r="E73" i="1"/>
  <c r="E54" i="1"/>
  <c r="E52" i="1"/>
  <c r="E41" i="1"/>
  <c r="C80" i="1"/>
  <c r="C78" i="1"/>
  <c r="C64" i="1"/>
  <c r="C62" i="1"/>
  <c r="C61" i="1"/>
  <c r="C59" i="1"/>
  <c r="C52" i="1"/>
  <c r="C51" i="1"/>
  <c r="C29" i="1"/>
  <c r="C26" i="1"/>
  <c r="C20" i="1"/>
  <c r="C5" i="1"/>
  <c r="C4" i="1"/>
</calcChain>
</file>

<file path=xl/sharedStrings.xml><?xml version="1.0" encoding="utf-8"?>
<sst xmlns="http://schemas.openxmlformats.org/spreadsheetml/2006/main" count="1283" uniqueCount="625">
  <si>
    <t>都道府県</t>
    <rPh sb="0" eb="4">
      <t>トドウフケン</t>
    </rPh>
    <phoneticPr fontId="3"/>
  </si>
  <si>
    <t>基礎となった条例</t>
    <rPh sb="0" eb="2">
      <t>キソ</t>
    </rPh>
    <rPh sb="6" eb="8">
      <t>ジョウレイ</t>
    </rPh>
    <phoneticPr fontId="3"/>
  </si>
  <si>
    <t>合併の
方式</t>
    <rPh sb="0" eb="2">
      <t>ガッペイ</t>
    </rPh>
    <rPh sb="4" eb="6">
      <t>ホウシキ</t>
    </rPh>
    <phoneticPr fontId="3"/>
  </si>
  <si>
    <t>合併期日</t>
    <rPh sb="0" eb="2">
      <t>ガッペイ</t>
    </rPh>
    <rPh sb="2" eb="4">
      <t>キジツ</t>
    </rPh>
    <phoneticPr fontId="3"/>
  </si>
  <si>
    <t>編入</t>
    <rPh sb="0" eb="2">
      <t>ヘンニュウ</t>
    </rPh>
    <phoneticPr fontId="3"/>
  </si>
  <si>
    <t>なし</t>
    <phoneticPr fontId="3"/>
  </si>
  <si>
    <t>なし</t>
    <phoneticPr fontId="3"/>
  </si>
  <si>
    <t>なし</t>
    <phoneticPr fontId="3"/>
  </si>
  <si>
    <t>なし</t>
    <phoneticPr fontId="3"/>
  </si>
  <si>
    <t>新設</t>
    <rPh sb="0" eb="2">
      <t>シンセツ</t>
    </rPh>
    <phoneticPr fontId="3"/>
  </si>
  <si>
    <t>なし</t>
    <phoneticPr fontId="3"/>
  </si>
  <si>
    <t>新潟県男女平等社会の形成の推進に関する条例　　（2002年4月1日施行、一部8月1日施行）</t>
    <rPh sb="0" eb="3">
      <t>ニイガタケン</t>
    </rPh>
    <rPh sb="3" eb="5">
      <t>ダンジョ</t>
    </rPh>
    <rPh sb="5" eb="7">
      <t>ビョウドウ</t>
    </rPh>
    <rPh sb="7" eb="9">
      <t>シャカイ</t>
    </rPh>
    <rPh sb="10" eb="12">
      <t>ケイセイ</t>
    </rPh>
    <rPh sb="13" eb="15">
      <t>スイシン</t>
    </rPh>
    <rPh sb="16" eb="17">
      <t>カン</t>
    </rPh>
    <rPh sb="19" eb="21">
      <t>ジョウレイ</t>
    </rPh>
    <rPh sb="28" eb="29">
      <t>ネン</t>
    </rPh>
    <rPh sb="30" eb="31">
      <t>ガツ</t>
    </rPh>
    <rPh sb="32" eb="33">
      <t>ニチ</t>
    </rPh>
    <rPh sb="33" eb="35">
      <t>セコウ</t>
    </rPh>
    <rPh sb="36" eb="38">
      <t>イチブ</t>
    </rPh>
    <rPh sb="39" eb="40">
      <t>ガツ</t>
    </rPh>
    <rPh sb="41" eb="42">
      <t>ニチ</t>
    </rPh>
    <rPh sb="42" eb="44">
      <t>セコウ</t>
    </rPh>
    <phoneticPr fontId="3"/>
  </si>
  <si>
    <t>富山県男女共同参画推進条例　　（2001年4月1日施行）</t>
    <rPh sb="0" eb="3">
      <t>トヤマケン</t>
    </rPh>
    <rPh sb="3" eb="9">
      <t>サンカク</t>
    </rPh>
    <rPh sb="9" eb="11">
      <t>スイシン</t>
    </rPh>
    <rPh sb="11" eb="13">
      <t>ジョウレイ</t>
    </rPh>
    <rPh sb="20" eb="21">
      <t>ネン</t>
    </rPh>
    <rPh sb="22" eb="23">
      <t>ガツ</t>
    </rPh>
    <rPh sb="24" eb="25">
      <t>ニチ</t>
    </rPh>
    <rPh sb="25" eb="27">
      <t>セコウ</t>
    </rPh>
    <phoneticPr fontId="3"/>
  </si>
  <si>
    <t>魚津市男女共同参画推進条例　　（2004年4月1日施行）</t>
    <rPh sb="0" eb="3">
      <t>ウオヅシ</t>
    </rPh>
    <rPh sb="3" eb="9">
      <t>サンカク</t>
    </rPh>
    <rPh sb="9" eb="11">
      <t>スイシン</t>
    </rPh>
    <rPh sb="11" eb="13">
      <t>ジョウレイ</t>
    </rPh>
    <rPh sb="20" eb="21">
      <t>ネン</t>
    </rPh>
    <rPh sb="22" eb="23">
      <t>ガツ</t>
    </rPh>
    <rPh sb="24" eb="25">
      <t>ニチ</t>
    </rPh>
    <rPh sb="25" eb="27">
      <t>セコウ</t>
    </rPh>
    <phoneticPr fontId="3"/>
  </si>
  <si>
    <t>入善町男女共同参画推進条例　　（2003年4月1日施行）</t>
    <rPh sb="0" eb="2">
      <t>ニュウゼン</t>
    </rPh>
    <rPh sb="2" eb="3">
      <t>チョウ</t>
    </rPh>
    <rPh sb="3" eb="9">
      <t>サンカク</t>
    </rPh>
    <rPh sb="9" eb="11">
      <t>スイシン</t>
    </rPh>
    <rPh sb="11" eb="13">
      <t>ジョウレイ</t>
    </rPh>
    <rPh sb="20" eb="21">
      <t>ネン</t>
    </rPh>
    <rPh sb="22" eb="23">
      <t>ガツ</t>
    </rPh>
    <rPh sb="24" eb="25">
      <t>ニチ</t>
    </rPh>
    <rPh sb="25" eb="27">
      <t>セコウ</t>
    </rPh>
    <phoneticPr fontId="3"/>
  </si>
  <si>
    <t>朝日町男女共同参画社会の形成に関する条例　　（2002年4月1日施行）</t>
    <rPh sb="0" eb="3">
      <t>アサヒチョウ</t>
    </rPh>
    <rPh sb="3" eb="9">
      <t>サンカク</t>
    </rPh>
    <rPh sb="9" eb="11">
      <t>シャカイ</t>
    </rPh>
    <rPh sb="12" eb="14">
      <t>ケイセイ</t>
    </rPh>
    <rPh sb="15" eb="16">
      <t>カン</t>
    </rPh>
    <rPh sb="18" eb="20">
      <t>ジョウレイ</t>
    </rPh>
    <rPh sb="27" eb="28">
      <t>ネン</t>
    </rPh>
    <rPh sb="29" eb="30">
      <t>ガツ</t>
    </rPh>
    <rPh sb="31" eb="32">
      <t>ニチ</t>
    </rPh>
    <rPh sb="32" eb="34">
      <t>セコウ</t>
    </rPh>
    <phoneticPr fontId="3"/>
  </si>
  <si>
    <t>石川県男女共同参画推進条例　　（2001年10月12日施行、一部2002年4月1日施行）</t>
    <rPh sb="0" eb="3">
      <t>イシカワケン</t>
    </rPh>
    <rPh sb="3" eb="9">
      <t>サンカク</t>
    </rPh>
    <rPh sb="9" eb="11">
      <t>スイシン</t>
    </rPh>
    <rPh sb="11" eb="13">
      <t>ジョウレイ</t>
    </rPh>
    <rPh sb="20" eb="21">
      <t>ネン</t>
    </rPh>
    <rPh sb="23" eb="24">
      <t>ガツ</t>
    </rPh>
    <rPh sb="26" eb="27">
      <t>ニチ</t>
    </rPh>
    <rPh sb="27" eb="29">
      <t>セコウ</t>
    </rPh>
    <rPh sb="30" eb="32">
      <t>イチブ</t>
    </rPh>
    <rPh sb="36" eb="37">
      <t>ネン</t>
    </rPh>
    <rPh sb="38" eb="39">
      <t>ガツ</t>
    </rPh>
    <rPh sb="40" eb="41">
      <t>ニチ</t>
    </rPh>
    <rPh sb="41" eb="43">
      <t>セコウ</t>
    </rPh>
    <phoneticPr fontId="3"/>
  </si>
  <si>
    <t>金沢市男女共同参画推進条例　　（2002年4月1日施行）</t>
    <rPh sb="0" eb="3">
      <t>カナザワシ</t>
    </rPh>
    <rPh sb="3" eb="9">
      <t>サンカク</t>
    </rPh>
    <rPh sb="9" eb="11">
      <t>スイシン</t>
    </rPh>
    <rPh sb="11" eb="13">
      <t>ジョウレイ</t>
    </rPh>
    <rPh sb="20" eb="21">
      <t>ネン</t>
    </rPh>
    <rPh sb="22" eb="23">
      <t>ガツ</t>
    </rPh>
    <rPh sb="24" eb="25">
      <t>ニチ</t>
    </rPh>
    <rPh sb="25" eb="27">
      <t>セコウ</t>
    </rPh>
    <phoneticPr fontId="3"/>
  </si>
  <si>
    <t>小松市男女共同参画基本条例　　（2000年10月1日施行）</t>
    <rPh sb="0" eb="3">
      <t>コマツシ</t>
    </rPh>
    <rPh sb="3" eb="9">
      <t>サンカク</t>
    </rPh>
    <rPh sb="9" eb="11">
      <t>キホン</t>
    </rPh>
    <rPh sb="11" eb="13">
      <t>ジョウレイ</t>
    </rPh>
    <rPh sb="20" eb="21">
      <t>ネン</t>
    </rPh>
    <rPh sb="23" eb="24">
      <t>ガツ</t>
    </rPh>
    <rPh sb="25" eb="26">
      <t>ニチ</t>
    </rPh>
    <rPh sb="26" eb="28">
      <t>セコウ</t>
    </rPh>
    <phoneticPr fontId="3"/>
  </si>
  <si>
    <t>羽咋市男女が共に輝く21世紀のまちづくり条例　　（2001年4月1日施行）</t>
    <rPh sb="0" eb="3">
      <t>ハクイシ</t>
    </rPh>
    <rPh sb="3" eb="5">
      <t>ダンジョ</t>
    </rPh>
    <rPh sb="6" eb="7">
      <t>トモ</t>
    </rPh>
    <rPh sb="8" eb="9">
      <t>カガヤ</t>
    </rPh>
    <rPh sb="12" eb="14">
      <t>セイキ</t>
    </rPh>
    <rPh sb="20" eb="22">
      <t>ジョウレイ</t>
    </rPh>
    <rPh sb="29" eb="30">
      <t>ネン</t>
    </rPh>
    <rPh sb="31" eb="32">
      <t>ガツ</t>
    </rPh>
    <rPh sb="33" eb="34">
      <t>ニチ</t>
    </rPh>
    <rPh sb="34" eb="36">
      <t>セコウ</t>
    </rPh>
    <phoneticPr fontId="3"/>
  </si>
  <si>
    <t>野々市町男女共同参画推進条例　　（2004年4月1日施行）</t>
    <rPh sb="0" eb="1">
      <t>ノ</t>
    </rPh>
    <rPh sb="2" eb="4">
      <t>シチョウ</t>
    </rPh>
    <rPh sb="4" eb="10">
      <t>サンカク</t>
    </rPh>
    <rPh sb="10" eb="12">
      <t>スイシン</t>
    </rPh>
    <rPh sb="12" eb="14">
      <t>ジョウレイ</t>
    </rPh>
    <rPh sb="21" eb="22">
      <t>ネン</t>
    </rPh>
    <rPh sb="23" eb="24">
      <t>ガツ</t>
    </rPh>
    <rPh sb="25" eb="26">
      <t>ニチ</t>
    </rPh>
    <rPh sb="26" eb="28">
      <t>セコウ</t>
    </rPh>
    <phoneticPr fontId="3"/>
  </si>
  <si>
    <t>福井県男女共同参画推進条例　　（2002年11月1日施行）</t>
    <rPh sb="0" eb="3">
      <t>フクイケン</t>
    </rPh>
    <rPh sb="3" eb="9">
      <t>サンカク</t>
    </rPh>
    <rPh sb="9" eb="11">
      <t>スイシン</t>
    </rPh>
    <rPh sb="11" eb="13">
      <t>ジョウレイ</t>
    </rPh>
    <rPh sb="20" eb="21">
      <t>ネン</t>
    </rPh>
    <rPh sb="23" eb="24">
      <t>ガツ</t>
    </rPh>
    <rPh sb="25" eb="26">
      <t>ニチ</t>
    </rPh>
    <rPh sb="26" eb="28">
      <t>セコウ</t>
    </rPh>
    <phoneticPr fontId="3"/>
  </si>
  <si>
    <t>新潟県</t>
  </si>
  <si>
    <t>新潟市</t>
    <rPh sb="0" eb="3">
      <t>ニイガタシ</t>
    </rPh>
    <phoneticPr fontId="3"/>
  </si>
  <si>
    <t>黒埼町</t>
    <rPh sb="0" eb="1">
      <t>クロ</t>
    </rPh>
    <rPh sb="1" eb="2">
      <t>サキ</t>
    </rPh>
    <rPh sb="2" eb="3">
      <t>チョウ</t>
    </rPh>
    <phoneticPr fontId="3"/>
  </si>
  <si>
    <t>新潟県</t>
    <phoneticPr fontId="3"/>
  </si>
  <si>
    <t>白根市</t>
    <rPh sb="0" eb="2">
      <t>シラネ</t>
    </rPh>
    <rPh sb="2" eb="3">
      <t>シ</t>
    </rPh>
    <phoneticPr fontId="3"/>
  </si>
  <si>
    <t>新潟県</t>
    <phoneticPr fontId="3"/>
  </si>
  <si>
    <t>豊栄市</t>
    <rPh sb="0" eb="1">
      <t>トヨ</t>
    </rPh>
    <rPh sb="1" eb="2">
      <t>エイ</t>
    </rPh>
    <rPh sb="2" eb="3">
      <t>シ</t>
    </rPh>
    <phoneticPr fontId="3"/>
  </si>
  <si>
    <t>新潟県</t>
    <phoneticPr fontId="3"/>
  </si>
  <si>
    <t>小須戸町</t>
    <rPh sb="0" eb="1">
      <t>コ</t>
    </rPh>
    <rPh sb="1" eb="2">
      <t>ス</t>
    </rPh>
    <rPh sb="2" eb="3">
      <t>ト</t>
    </rPh>
    <rPh sb="3" eb="4">
      <t>マチ</t>
    </rPh>
    <phoneticPr fontId="3"/>
  </si>
  <si>
    <t>横越町</t>
    <rPh sb="0" eb="1">
      <t>ヨコ</t>
    </rPh>
    <rPh sb="1" eb="2">
      <t>コシ</t>
    </rPh>
    <rPh sb="2" eb="3">
      <t>マチ</t>
    </rPh>
    <phoneticPr fontId="3"/>
  </si>
  <si>
    <t>亀田町</t>
    <rPh sb="0" eb="3">
      <t>カメダマチ</t>
    </rPh>
    <phoneticPr fontId="3"/>
  </si>
  <si>
    <t>岩室村</t>
    <rPh sb="0" eb="2">
      <t>イワムロ</t>
    </rPh>
    <rPh sb="2" eb="3">
      <t>ムラ</t>
    </rPh>
    <phoneticPr fontId="3"/>
  </si>
  <si>
    <t>富山県</t>
    <phoneticPr fontId="3"/>
  </si>
  <si>
    <t>新湊市</t>
    <rPh sb="0" eb="3">
      <t>シンミナトシ</t>
    </rPh>
    <phoneticPr fontId="3"/>
  </si>
  <si>
    <t>なし</t>
    <phoneticPr fontId="3"/>
  </si>
  <si>
    <t>小杉町男女平等社会推進条例
　（2002年4月1日施行）</t>
    <rPh sb="0" eb="3">
      <t>コスギチョウ</t>
    </rPh>
    <rPh sb="3" eb="5">
      <t>ダンジョ</t>
    </rPh>
    <rPh sb="5" eb="7">
      <t>ビョウドウ</t>
    </rPh>
    <rPh sb="7" eb="9">
      <t>シャカイ</t>
    </rPh>
    <rPh sb="9" eb="11">
      <t>スイシン</t>
    </rPh>
    <rPh sb="11" eb="13">
      <t>ジョウレイ</t>
    </rPh>
    <rPh sb="20" eb="21">
      <t>ネン</t>
    </rPh>
    <rPh sb="22" eb="23">
      <t>ガツ</t>
    </rPh>
    <rPh sb="24" eb="25">
      <t>ニチ</t>
    </rPh>
    <rPh sb="25" eb="27">
      <t>セコウ</t>
    </rPh>
    <phoneticPr fontId="3"/>
  </si>
  <si>
    <t>大門町男女共同参画推進条例
　（2003年1月1日施行）</t>
    <rPh sb="0" eb="3">
      <t>ダイモンチョウ</t>
    </rPh>
    <rPh sb="3" eb="9">
      <t>サンカク</t>
    </rPh>
    <rPh sb="9" eb="11">
      <t>スイシン</t>
    </rPh>
    <rPh sb="11" eb="13">
      <t>ジョウレイ</t>
    </rPh>
    <rPh sb="20" eb="21">
      <t>ネン</t>
    </rPh>
    <rPh sb="22" eb="23">
      <t>ガツ</t>
    </rPh>
    <rPh sb="24" eb="25">
      <t>ニチ</t>
    </rPh>
    <rPh sb="25" eb="27">
      <t>セコウ</t>
    </rPh>
    <phoneticPr fontId="3"/>
  </si>
  <si>
    <t>大島町男女共同参画推進条例
　（2004年4月1日施行）</t>
    <rPh sb="0" eb="3">
      <t>オオシママチ</t>
    </rPh>
    <rPh sb="3" eb="9">
      <t>サンカク</t>
    </rPh>
    <rPh sb="9" eb="11">
      <t>スイシン</t>
    </rPh>
    <rPh sb="11" eb="13">
      <t>ジョウレイ</t>
    </rPh>
    <rPh sb="20" eb="21">
      <t>ネン</t>
    </rPh>
    <rPh sb="22" eb="23">
      <t>ガツ</t>
    </rPh>
    <rPh sb="24" eb="25">
      <t>ニチ</t>
    </rPh>
    <rPh sb="25" eb="27">
      <t>セコウ</t>
    </rPh>
    <phoneticPr fontId="3"/>
  </si>
  <si>
    <t>下村</t>
    <rPh sb="0" eb="1">
      <t>シタ</t>
    </rPh>
    <rPh sb="1" eb="2">
      <t>ムラ</t>
    </rPh>
    <phoneticPr fontId="3"/>
  </si>
  <si>
    <t>富山県</t>
    <phoneticPr fontId="3"/>
  </si>
  <si>
    <t>城端町</t>
    <rPh sb="0" eb="1">
      <t>シロ</t>
    </rPh>
    <rPh sb="1" eb="2">
      <t>ハシ</t>
    </rPh>
    <rPh sb="2" eb="3">
      <t>マチ</t>
    </rPh>
    <phoneticPr fontId="3"/>
  </si>
  <si>
    <t>平村</t>
    <rPh sb="0" eb="2">
      <t>タイラムラ</t>
    </rPh>
    <phoneticPr fontId="3"/>
  </si>
  <si>
    <t>上平村</t>
    <rPh sb="0" eb="3">
      <t>カミタイラムラ</t>
    </rPh>
    <phoneticPr fontId="3"/>
  </si>
  <si>
    <t>富山県</t>
    <phoneticPr fontId="3"/>
  </si>
  <si>
    <t>利賀村</t>
    <rPh sb="0" eb="3">
      <t>トガムラ</t>
    </rPh>
    <phoneticPr fontId="3"/>
  </si>
  <si>
    <t>井口村</t>
    <rPh sb="0" eb="2">
      <t>イグチ</t>
    </rPh>
    <rPh sb="2" eb="3">
      <t>ムラ</t>
    </rPh>
    <phoneticPr fontId="3"/>
  </si>
  <si>
    <t>福野町</t>
    <rPh sb="0" eb="3">
      <t>フクノマチ</t>
    </rPh>
    <phoneticPr fontId="3"/>
  </si>
  <si>
    <t>福光町</t>
    <rPh sb="0" eb="2">
      <t>フクミツ</t>
    </rPh>
    <rPh sb="2" eb="3">
      <t>マチ</t>
    </rPh>
    <phoneticPr fontId="3"/>
  </si>
  <si>
    <t>石川県</t>
  </si>
  <si>
    <t>田鶴浜町</t>
    <rPh sb="0" eb="1">
      <t>タ</t>
    </rPh>
    <rPh sb="1" eb="2">
      <t>ツル</t>
    </rPh>
    <rPh sb="2" eb="3">
      <t>ハマ</t>
    </rPh>
    <rPh sb="3" eb="4">
      <t>マチ</t>
    </rPh>
    <phoneticPr fontId="3"/>
  </si>
  <si>
    <t>石川県</t>
    <phoneticPr fontId="3"/>
  </si>
  <si>
    <t>中島町</t>
    <rPh sb="0" eb="3">
      <t>ナカジママチ</t>
    </rPh>
    <phoneticPr fontId="3"/>
  </si>
  <si>
    <t>能登島町</t>
    <rPh sb="0" eb="2">
      <t>ノト</t>
    </rPh>
    <rPh sb="2" eb="3">
      <t>シマ</t>
    </rPh>
    <rPh sb="3" eb="4">
      <t>マチ</t>
    </rPh>
    <phoneticPr fontId="3"/>
  </si>
  <si>
    <t>加賀市男女共同参画推進条例
　（2004年1月1日施行）</t>
    <rPh sb="0" eb="3">
      <t>カガシ</t>
    </rPh>
    <rPh sb="3" eb="9">
      <t>サンカク</t>
    </rPh>
    <rPh sb="9" eb="11">
      <t>スイシン</t>
    </rPh>
    <rPh sb="11" eb="13">
      <t>ジョウレイ</t>
    </rPh>
    <rPh sb="20" eb="21">
      <t>ネン</t>
    </rPh>
    <rPh sb="22" eb="23">
      <t>ガツ</t>
    </rPh>
    <rPh sb="24" eb="25">
      <t>ニチ</t>
    </rPh>
    <rPh sb="25" eb="27">
      <t>セコウ</t>
    </rPh>
    <phoneticPr fontId="3"/>
  </si>
  <si>
    <t>山中町</t>
    <rPh sb="0" eb="3">
      <t>ヤマナカマチ</t>
    </rPh>
    <phoneticPr fontId="3"/>
  </si>
  <si>
    <t>富来町男女共同参画推進条例
　（2002年12月19日施行）</t>
    <rPh sb="0" eb="1">
      <t>トミ</t>
    </rPh>
    <rPh sb="1" eb="2">
      <t>ライ</t>
    </rPh>
    <rPh sb="2" eb="3">
      <t>チョウ</t>
    </rPh>
    <rPh sb="3" eb="9">
      <t>サンカク</t>
    </rPh>
    <rPh sb="9" eb="11">
      <t>スイシン</t>
    </rPh>
    <rPh sb="11" eb="13">
      <t>ジョウレイ</t>
    </rPh>
    <rPh sb="20" eb="21">
      <t>ネン</t>
    </rPh>
    <rPh sb="23" eb="24">
      <t>ガツ</t>
    </rPh>
    <rPh sb="26" eb="27">
      <t>ニチ</t>
    </rPh>
    <rPh sb="27" eb="29">
      <t>セコウ</t>
    </rPh>
    <phoneticPr fontId="3"/>
  </si>
  <si>
    <t>志賀町</t>
    <rPh sb="0" eb="2">
      <t>シガ</t>
    </rPh>
    <rPh sb="2" eb="3">
      <t>マチ</t>
    </rPh>
    <phoneticPr fontId="3"/>
  </si>
  <si>
    <t>福井県</t>
    <phoneticPr fontId="3"/>
  </si>
  <si>
    <t>福井県</t>
    <phoneticPr fontId="3"/>
  </si>
  <si>
    <t>福井市</t>
    <rPh sb="0" eb="3">
      <t>フクイシ</t>
    </rPh>
    <phoneticPr fontId="3"/>
  </si>
  <si>
    <t>男女共同参画社会をめざす福井市条例　（2003年4月1日施行）</t>
    <rPh sb="0" eb="6">
      <t>サンカク</t>
    </rPh>
    <rPh sb="6" eb="8">
      <t>シャカイ</t>
    </rPh>
    <rPh sb="12" eb="14">
      <t>フクイ</t>
    </rPh>
    <rPh sb="14" eb="15">
      <t>シ</t>
    </rPh>
    <rPh sb="15" eb="17">
      <t>ジョウレイ</t>
    </rPh>
    <rPh sb="23" eb="24">
      <t>ネン</t>
    </rPh>
    <rPh sb="25" eb="26">
      <t>ガツ</t>
    </rPh>
    <rPh sb="27" eb="28">
      <t>ニチ</t>
    </rPh>
    <rPh sb="28" eb="30">
      <t>セコウ</t>
    </rPh>
    <phoneticPr fontId="3"/>
  </si>
  <si>
    <t>美山町</t>
    <rPh sb="0" eb="3">
      <t>ミヤママチ</t>
    </rPh>
    <phoneticPr fontId="3"/>
  </si>
  <si>
    <t>越廼村</t>
    <rPh sb="0" eb="3">
      <t>コシノムラ</t>
    </rPh>
    <phoneticPr fontId="3"/>
  </si>
  <si>
    <t>清水町</t>
    <rPh sb="0" eb="2">
      <t>シミズ</t>
    </rPh>
    <rPh sb="2" eb="3">
      <t>マチ</t>
    </rPh>
    <phoneticPr fontId="3"/>
  </si>
  <si>
    <t>福井県</t>
    <phoneticPr fontId="3"/>
  </si>
  <si>
    <t>三富村</t>
    <rPh sb="0" eb="1">
      <t>サン</t>
    </rPh>
    <rPh sb="1" eb="2">
      <t>トミ</t>
    </rPh>
    <rPh sb="2" eb="3">
      <t>ムラ</t>
    </rPh>
    <phoneticPr fontId="3"/>
  </si>
  <si>
    <t>山梨県</t>
    <phoneticPr fontId="3"/>
  </si>
  <si>
    <t>三珠町</t>
    <rPh sb="0" eb="1">
      <t>サン</t>
    </rPh>
    <rPh sb="1" eb="2">
      <t>タマ</t>
    </rPh>
    <rPh sb="2" eb="3">
      <t>マチ</t>
    </rPh>
    <phoneticPr fontId="3"/>
  </si>
  <si>
    <t>六郷町男女共同参画推進条例
　（2004年9月27日施行）</t>
    <rPh sb="0" eb="3">
      <t>ロクゴウチョウ</t>
    </rPh>
    <rPh sb="3" eb="9">
      <t>サンカク</t>
    </rPh>
    <rPh sb="9" eb="11">
      <t>スイシン</t>
    </rPh>
    <rPh sb="11" eb="13">
      <t>ジョウレイ</t>
    </rPh>
    <rPh sb="20" eb="21">
      <t>ネン</t>
    </rPh>
    <rPh sb="22" eb="23">
      <t>ガツ</t>
    </rPh>
    <rPh sb="25" eb="26">
      <t>ニチ</t>
    </rPh>
    <rPh sb="26" eb="28">
      <t>セコウ</t>
    </rPh>
    <phoneticPr fontId="3"/>
  </si>
  <si>
    <t>南部町</t>
    <rPh sb="0" eb="2">
      <t>ナンブ</t>
    </rPh>
    <rPh sb="2" eb="3">
      <t>チョウ</t>
    </rPh>
    <phoneticPr fontId="3"/>
  </si>
  <si>
    <t>富沢町</t>
    <rPh sb="0" eb="1">
      <t>トミ</t>
    </rPh>
    <rPh sb="1" eb="3">
      <t>サワマチ</t>
    </rPh>
    <phoneticPr fontId="3"/>
  </si>
  <si>
    <t>下部町男女共同参画推進条例
　（2003年4月1日施行）</t>
    <rPh sb="0" eb="3">
      <t>シモベチョウ</t>
    </rPh>
    <rPh sb="3" eb="9">
      <t>サンカク</t>
    </rPh>
    <rPh sb="9" eb="11">
      <t>スイシン</t>
    </rPh>
    <rPh sb="11" eb="13">
      <t>ジョウレイ</t>
    </rPh>
    <rPh sb="20" eb="21">
      <t>ネン</t>
    </rPh>
    <rPh sb="22" eb="23">
      <t>ガツ</t>
    </rPh>
    <rPh sb="24" eb="25">
      <t>ニチ</t>
    </rPh>
    <rPh sb="25" eb="27">
      <t>セコウ</t>
    </rPh>
    <phoneticPr fontId="3"/>
  </si>
  <si>
    <t>山梨県</t>
    <rPh sb="0" eb="2">
      <t>ヤマナシ</t>
    </rPh>
    <phoneticPr fontId="3"/>
  </si>
  <si>
    <t>中富町</t>
    <rPh sb="0" eb="2">
      <t>ナカトミ</t>
    </rPh>
    <rPh sb="2" eb="3">
      <t>チョウ</t>
    </rPh>
    <phoneticPr fontId="3"/>
  </si>
  <si>
    <t>身延町男女共同参画推進のためのまちづくり条例　（2000年10月2日施行）</t>
    <rPh sb="0" eb="3">
      <t>ミノブチョウ</t>
    </rPh>
    <rPh sb="3" eb="9">
      <t>サンカク</t>
    </rPh>
    <rPh sb="9" eb="11">
      <t>スイシン</t>
    </rPh>
    <rPh sb="20" eb="22">
      <t>ジョウレイ</t>
    </rPh>
    <rPh sb="28" eb="29">
      <t>ネン</t>
    </rPh>
    <rPh sb="31" eb="32">
      <t>ガツ</t>
    </rPh>
    <rPh sb="33" eb="34">
      <t>ニチ</t>
    </rPh>
    <rPh sb="34" eb="36">
      <t>セコウ</t>
    </rPh>
    <phoneticPr fontId="3"/>
  </si>
  <si>
    <t>山梨県</t>
    <phoneticPr fontId="3"/>
  </si>
  <si>
    <t>明野村</t>
    <rPh sb="0" eb="2">
      <t>アケノ</t>
    </rPh>
    <rPh sb="2" eb="3">
      <t>ムラ</t>
    </rPh>
    <phoneticPr fontId="3"/>
  </si>
  <si>
    <t>須玉町</t>
    <rPh sb="0" eb="2">
      <t>スタマ</t>
    </rPh>
    <rPh sb="2" eb="3">
      <t>マチ</t>
    </rPh>
    <phoneticPr fontId="3"/>
  </si>
  <si>
    <t>長坂町</t>
    <rPh sb="0" eb="3">
      <t>ナガサカマチ</t>
    </rPh>
    <phoneticPr fontId="3"/>
  </si>
  <si>
    <t>大泉村</t>
    <rPh sb="0" eb="3">
      <t>オオイズミムラ</t>
    </rPh>
    <phoneticPr fontId="3"/>
  </si>
  <si>
    <t>白州町</t>
    <rPh sb="0" eb="2">
      <t>ハクシュウ</t>
    </rPh>
    <rPh sb="2" eb="3">
      <t>マチ</t>
    </rPh>
    <phoneticPr fontId="3"/>
  </si>
  <si>
    <t>武川村</t>
    <rPh sb="0" eb="1">
      <t>タケ</t>
    </rPh>
    <rPh sb="1" eb="3">
      <t>カワムラ</t>
    </rPh>
    <phoneticPr fontId="3"/>
  </si>
  <si>
    <t>長野県</t>
  </si>
  <si>
    <t>長野市</t>
    <rPh sb="0" eb="3">
      <t>ナガノシ</t>
    </rPh>
    <phoneticPr fontId="3"/>
  </si>
  <si>
    <t>長野市男女共同参画推進条例
　（2003年4月1日施行）</t>
    <rPh sb="0" eb="3">
      <t>ナガノシ</t>
    </rPh>
    <rPh sb="3" eb="9">
      <t>サンカク</t>
    </rPh>
    <rPh sb="9" eb="11">
      <t>スイシン</t>
    </rPh>
    <rPh sb="11" eb="13">
      <t>ジョウレイ</t>
    </rPh>
    <rPh sb="20" eb="21">
      <t>ネン</t>
    </rPh>
    <rPh sb="22" eb="23">
      <t>ガツ</t>
    </rPh>
    <rPh sb="24" eb="25">
      <t>ニチ</t>
    </rPh>
    <rPh sb="25" eb="27">
      <t>セコウ</t>
    </rPh>
    <phoneticPr fontId="3"/>
  </si>
  <si>
    <t>大岡村</t>
    <rPh sb="0" eb="2">
      <t>オオオカ</t>
    </rPh>
    <rPh sb="2" eb="3">
      <t>ムラ</t>
    </rPh>
    <phoneticPr fontId="3"/>
  </si>
  <si>
    <t>長野県</t>
    <phoneticPr fontId="3"/>
  </si>
  <si>
    <t>豊野町</t>
    <rPh sb="0" eb="3">
      <t>トヨノマチ</t>
    </rPh>
    <phoneticPr fontId="3"/>
  </si>
  <si>
    <t>戸隠村</t>
    <rPh sb="0" eb="2">
      <t>トガクシ</t>
    </rPh>
    <rPh sb="2" eb="3">
      <t>ムラ</t>
    </rPh>
    <phoneticPr fontId="3"/>
  </si>
  <si>
    <t>松本市男女共同参画推進条例
　（2003年6月26日施行）</t>
    <rPh sb="0" eb="3">
      <t>マツモトシ</t>
    </rPh>
    <rPh sb="3" eb="9">
      <t>サンカク</t>
    </rPh>
    <rPh sb="9" eb="11">
      <t>スイシン</t>
    </rPh>
    <rPh sb="11" eb="13">
      <t>ジョウレイ</t>
    </rPh>
    <rPh sb="20" eb="21">
      <t>ネン</t>
    </rPh>
    <rPh sb="22" eb="23">
      <t>ガツ</t>
    </rPh>
    <rPh sb="25" eb="26">
      <t>ニチ</t>
    </rPh>
    <rPh sb="26" eb="28">
      <t>セコウ</t>
    </rPh>
    <phoneticPr fontId="3"/>
  </si>
  <si>
    <t>四賀村</t>
    <rPh sb="0" eb="2">
      <t>シガ</t>
    </rPh>
    <rPh sb="2" eb="3">
      <t>ムラ</t>
    </rPh>
    <phoneticPr fontId="3"/>
  </si>
  <si>
    <t>長野県</t>
    <phoneticPr fontId="3"/>
  </si>
  <si>
    <t>奈川村</t>
    <rPh sb="0" eb="2">
      <t>ナガワ</t>
    </rPh>
    <rPh sb="2" eb="3">
      <t>ムラ</t>
    </rPh>
    <phoneticPr fontId="3"/>
  </si>
  <si>
    <t>安曇村</t>
    <rPh sb="0" eb="3">
      <t>アズミムラ</t>
    </rPh>
    <phoneticPr fontId="3"/>
  </si>
  <si>
    <t>梓川村</t>
    <rPh sb="0" eb="1">
      <t>アズサ</t>
    </rPh>
    <rPh sb="1" eb="2">
      <t>カワ</t>
    </rPh>
    <rPh sb="2" eb="3">
      <t>ムラ</t>
    </rPh>
    <phoneticPr fontId="3"/>
  </si>
  <si>
    <t>丸子町男女共同参画推進条例
　（2003年12月24日施行）</t>
    <rPh sb="0" eb="3">
      <t>マルコマチ</t>
    </rPh>
    <rPh sb="3" eb="9">
      <t>サンカク</t>
    </rPh>
    <rPh sb="9" eb="11">
      <t>スイシン</t>
    </rPh>
    <rPh sb="11" eb="13">
      <t>ジョウレイ</t>
    </rPh>
    <rPh sb="20" eb="21">
      <t>ネン</t>
    </rPh>
    <rPh sb="23" eb="24">
      <t>ガツ</t>
    </rPh>
    <rPh sb="26" eb="27">
      <t>ニチ</t>
    </rPh>
    <rPh sb="27" eb="29">
      <t>セコウ</t>
    </rPh>
    <phoneticPr fontId="3"/>
  </si>
  <si>
    <t>長野県</t>
    <phoneticPr fontId="3"/>
  </si>
  <si>
    <t>武石村</t>
    <rPh sb="0" eb="2">
      <t>タケイシ</t>
    </rPh>
    <rPh sb="2" eb="3">
      <t>ムラ</t>
    </rPh>
    <phoneticPr fontId="3"/>
  </si>
  <si>
    <t>長野県</t>
    <phoneticPr fontId="3"/>
  </si>
  <si>
    <t>飯田市</t>
    <rPh sb="0" eb="3">
      <t>イイダシ</t>
    </rPh>
    <phoneticPr fontId="3"/>
  </si>
  <si>
    <t>上村</t>
    <rPh sb="0" eb="2">
      <t>カミムラ</t>
    </rPh>
    <phoneticPr fontId="3"/>
  </si>
  <si>
    <t>南信濃村</t>
    <rPh sb="0" eb="4">
      <t>ミナミシナノムラ</t>
    </rPh>
    <phoneticPr fontId="3"/>
  </si>
  <si>
    <t>長野県</t>
    <phoneticPr fontId="3"/>
  </si>
  <si>
    <t>伊那市男女共同参画推進条例
　（2005年4月1日施行）</t>
    <rPh sb="0" eb="3">
      <t>イナシ</t>
    </rPh>
    <rPh sb="3" eb="9">
      <t>サンカク</t>
    </rPh>
    <rPh sb="9" eb="11">
      <t>スイシン</t>
    </rPh>
    <rPh sb="11" eb="13">
      <t>ジョウレイ</t>
    </rPh>
    <rPh sb="20" eb="21">
      <t>ネン</t>
    </rPh>
    <rPh sb="22" eb="23">
      <t>ガツ</t>
    </rPh>
    <rPh sb="24" eb="25">
      <t>ニチ</t>
    </rPh>
    <rPh sb="25" eb="27">
      <t>セコウ</t>
    </rPh>
    <phoneticPr fontId="3"/>
  </si>
  <si>
    <t>高遠町</t>
    <rPh sb="0" eb="2">
      <t>タカトウ</t>
    </rPh>
    <rPh sb="2" eb="3">
      <t>チョウ</t>
    </rPh>
    <phoneticPr fontId="3"/>
  </si>
  <si>
    <t>長野県</t>
    <phoneticPr fontId="3"/>
  </si>
  <si>
    <t>長谷村</t>
    <rPh sb="0" eb="3">
      <t>ハセムラ</t>
    </rPh>
    <phoneticPr fontId="3"/>
  </si>
  <si>
    <t>大町市</t>
    <rPh sb="0" eb="3">
      <t>オオマチシ</t>
    </rPh>
    <phoneticPr fontId="3"/>
  </si>
  <si>
    <t>大町市男女共同参画推進条例
　（2004年4月1日施行）</t>
    <rPh sb="0" eb="3">
      <t>オオマチシ</t>
    </rPh>
    <rPh sb="3" eb="9">
      <t>サンカク</t>
    </rPh>
    <rPh sb="9" eb="11">
      <t>スイシン</t>
    </rPh>
    <rPh sb="11" eb="13">
      <t>ジョウレイ</t>
    </rPh>
    <rPh sb="20" eb="21">
      <t>ネン</t>
    </rPh>
    <rPh sb="22" eb="23">
      <t>ガツ</t>
    </rPh>
    <rPh sb="24" eb="25">
      <t>ニチ</t>
    </rPh>
    <rPh sb="25" eb="27">
      <t>セコウ</t>
    </rPh>
    <phoneticPr fontId="3"/>
  </si>
  <si>
    <t>八坂村</t>
    <rPh sb="0" eb="3">
      <t>ヤサカムラ</t>
    </rPh>
    <phoneticPr fontId="3"/>
  </si>
  <si>
    <t>美麻村</t>
    <rPh sb="0" eb="2">
      <t>ミアサ</t>
    </rPh>
    <rPh sb="2" eb="3">
      <t>ムラ</t>
    </rPh>
    <phoneticPr fontId="3"/>
  </si>
  <si>
    <t>塩尻市</t>
    <rPh sb="0" eb="3">
      <t>シオジリシ</t>
    </rPh>
    <phoneticPr fontId="3"/>
  </si>
  <si>
    <t>塩尻市男女共同参画基本条例
　（2000年4月1日施行）</t>
    <rPh sb="0" eb="3">
      <t>シオジリシ</t>
    </rPh>
    <rPh sb="3" eb="9">
      <t>サンカク</t>
    </rPh>
    <rPh sb="9" eb="11">
      <t>キホン</t>
    </rPh>
    <rPh sb="11" eb="13">
      <t>ジョウレイ</t>
    </rPh>
    <rPh sb="20" eb="21">
      <t>ネン</t>
    </rPh>
    <rPh sb="22" eb="23">
      <t>ガツ</t>
    </rPh>
    <rPh sb="24" eb="25">
      <t>ニチ</t>
    </rPh>
    <rPh sb="25" eb="27">
      <t>セコウ</t>
    </rPh>
    <phoneticPr fontId="3"/>
  </si>
  <si>
    <t>大垣市男女共同参画推進条例
　（2003年4月1日施行）</t>
    <rPh sb="0" eb="3">
      <t>オオガキシ</t>
    </rPh>
    <rPh sb="3" eb="9">
      <t>サンカク</t>
    </rPh>
    <rPh sb="9" eb="11">
      <t>スイシン</t>
    </rPh>
    <rPh sb="11" eb="13">
      <t>ジョウレイ</t>
    </rPh>
    <rPh sb="20" eb="21">
      <t>ネン</t>
    </rPh>
    <rPh sb="22" eb="23">
      <t>ガツ</t>
    </rPh>
    <rPh sb="24" eb="25">
      <t>ニチ</t>
    </rPh>
    <rPh sb="25" eb="27">
      <t>セコウ</t>
    </rPh>
    <phoneticPr fontId="3"/>
  </si>
  <si>
    <t>大須賀町男女共同参画推進条例
　（2003年4月1日施行）</t>
    <rPh sb="0" eb="4">
      <t>オオスガチョウ</t>
    </rPh>
    <rPh sb="4" eb="10">
      <t>サンカク</t>
    </rPh>
    <rPh sb="10" eb="12">
      <t>スイシン</t>
    </rPh>
    <rPh sb="12" eb="14">
      <t>ジョウレイ</t>
    </rPh>
    <rPh sb="21" eb="22">
      <t>ネン</t>
    </rPh>
    <rPh sb="23" eb="24">
      <t>ガツ</t>
    </rPh>
    <rPh sb="25" eb="26">
      <t>ニチ</t>
    </rPh>
    <rPh sb="26" eb="28">
      <t>セコウ</t>
    </rPh>
    <phoneticPr fontId="3"/>
  </si>
  <si>
    <t>上石津町</t>
    <rPh sb="0" eb="1">
      <t>ウエ</t>
    </rPh>
    <rPh sb="1" eb="2">
      <t>イシ</t>
    </rPh>
    <rPh sb="2" eb="3">
      <t>ツ</t>
    </rPh>
    <rPh sb="3" eb="4">
      <t>マチ</t>
    </rPh>
    <phoneticPr fontId="3"/>
  </si>
  <si>
    <t>岐阜県</t>
    <phoneticPr fontId="3"/>
  </si>
  <si>
    <t>墨俣町</t>
    <rPh sb="0" eb="1">
      <t>スミ</t>
    </rPh>
    <rPh sb="1" eb="2">
      <t>マタ</t>
    </rPh>
    <rPh sb="2" eb="3">
      <t>マチ</t>
    </rPh>
    <phoneticPr fontId="3"/>
  </si>
  <si>
    <t>岐阜県</t>
    <phoneticPr fontId="3"/>
  </si>
  <si>
    <t>多治見市</t>
    <rPh sb="0" eb="4">
      <t>タジミシ</t>
    </rPh>
    <phoneticPr fontId="3"/>
  </si>
  <si>
    <t>多治見市男女共同参画推進条例　（2005年7月1日施行、一部10月1日施行）</t>
    <rPh sb="0" eb="4">
      <t>タジミシ</t>
    </rPh>
    <rPh sb="4" eb="10">
      <t>サンカク</t>
    </rPh>
    <rPh sb="10" eb="12">
      <t>スイシン</t>
    </rPh>
    <rPh sb="12" eb="14">
      <t>ジョウレイ</t>
    </rPh>
    <rPh sb="20" eb="21">
      <t>ネン</t>
    </rPh>
    <rPh sb="22" eb="23">
      <t>ガツ</t>
    </rPh>
    <rPh sb="24" eb="25">
      <t>ニチ</t>
    </rPh>
    <rPh sb="25" eb="27">
      <t>セコウ</t>
    </rPh>
    <rPh sb="28" eb="30">
      <t>イチブ</t>
    </rPh>
    <rPh sb="32" eb="33">
      <t>ガツ</t>
    </rPh>
    <rPh sb="34" eb="35">
      <t>ニチ</t>
    </rPh>
    <rPh sb="35" eb="37">
      <t>セコウ</t>
    </rPh>
    <phoneticPr fontId="3"/>
  </si>
  <si>
    <t>笠原町</t>
    <rPh sb="0" eb="2">
      <t>カサハラ</t>
    </rPh>
    <rPh sb="2" eb="3">
      <t>マチ</t>
    </rPh>
    <phoneticPr fontId="3"/>
  </si>
  <si>
    <t>高山市</t>
    <rPh sb="0" eb="3">
      <t>タカヤマシ</t>
    </rPh>
    <phoneticPr fontId="3"/>
  </si>
  <si>
    <t>高山市男女共同参画推進条例
　（2003年4月1日施行）</t>
    <rPh sb="0" eb="3">
      <t>タカヤマシ</t>
    </rPh>
    <rPh sb="3" eb="9">
      <t>サンカク</t>
    </rPh>
    <rPh sb="9" eb="11">
      <t>スイシン</t>
    </rPh>
    <rPh sb="11" eb="13">
      <t>ジョウレイ</t>
    </rPh>
    <rPh sb="20" eb="21">
      <t>ネン</t>
    </rPh>
    <rPh sb="22" eb="23">
      <t>ガツ</t>
    </rPh>
    <rPh sb="24" eb="25">
      <t>ニチ</t>
    </rPh>
    <rPh sb="25" eb="27">
      <t>セコウ</t>
    </rPh>
    <phoneticPr fontId="3"/>
  </si>
  <si>
    <t>丹生川村</t>
    <rPh sb="0" eb="1">
      <t>タン</t>
    </rPh>
    <rPh sb="1" eb="2">
      <t>ウ</t>
    </rPh>
    <rPh sb="2" eb="4">
      <t>カワムラ</t>
    </rPh>
    <phoneticPr fontId="3"/>
  </si>
  <si>
    <t>岐阜県</t>
    <phoneticPr fontId="3"/>
  </si>
  <si>
    <t>清見村</t>
    <rPh sb="0" eb="3">
      <t>キヨミムラ</t>
    </rPh>
    <phoneticPr fontId="3"/>
  </si>
  <si>
    <t>荘川村</t>
    <rPh sb="0" eb="1">
      <t>ソウ</t>
    </rPh>
    <rPh sb="1" eb="2">
      <t>カワ</t>
    </rPh>
    <rPh sb="2" eb="3">
      <t>ムラ</t>
    </rPh>
    <phoneticPr fontId="3"/>
  </si>
  <si>
    <t>宮村</t>
    <rPh sb="0" eb="2">
      <t>ミヤムラ</t>
    </rPh>
    <phoneticPr fontId="3"/>
  </si>
  <si>
    <t>久々野町</t>
    <rPh sb="0" eb="2">
      <t>ヒサビサ</t>
    </rPh>
    <rPh sb="2" eb="4">
      <t>ノチョウ</t>
    </rPh>
    <phoneticPr fontId="3"/>
  </si>
  <si>
    <t>岐阜県</t>
    <phoneticPr fontId="3"/>
  </si>
  <si>
    <t>朝日村</t>
    <rPh sb="0" eb="3">
      <t>アサヒムラ</t>
    </rPh>
    <phoneticPr fontId="3"/>
  </si>
  <si>
    <t>高根村</t>
    <rPh sb="0" eb="2">
      <t>タカネ</t>
    </rPh>
    <rPh sb="2" eb="3">
      <t>ムラ</t>
    </rPh>
    <phoneticPr fontId="3"/>
  </si>
  <si>
    <t>国府町</t>
    <rPh sb="0" eb="2">
      <t>コクフ</t>
    </rPh>
    <rPh sb="2" eb="3">
      <t>マチ</t>
    </rPh>
    <phoneticPr fontId="3"/>
  </si>
  <si>
    <t>上宝村</t>
    <rPh sb="0" eb="1">
      <t>ウエ</t>
    </rPh>
    <rPh sb="1" eb="2">
      <t>タカラ</t>
    </rPh>
    <rPh sb="2" eb="3">
      <t>ムラ</t>
    </rPh>
    <phoneticPr fontId="3"/>
  </si>
  <si>
    <t>各務原市</t>
    <rPh sb="0" eb="3">
      <t>カカミガハラ</t>
    </rPh>
    <rPh sb="3" eb="4">
      <t>シ</t>
    </rPh>
    <phoneticPr fontId="3"/>
  </si>
  <si>
    <t>なし</t>
    <phoneticPr fontId="3"/>
  </si>
  <si>
    <t>川島町</t>
    <rPh sb="0" eb="3">
      <t>カワシマチョウ</t>
    </rPh>
    <phoneticPr fontId="3"/>
  </si>
  <si>
    <t>静岡県</t>
  </si>
  <si>
    <t>清水市</t>
    <rPh sb="0" eb="2">
      <t>シミズ</t>
    </rPh>
    <rPh sb="2" eb="3">
      <t>シ</t>
    </rPh>
    <phoneticPr fontId="3"/>
  </si>
  <si>
    <t>静岡県</t>
    <phoneticPr fontId="3"/>
  </si>
  <si>
    <t>蒲原町</t>
    <rPh sb="0" eb="3">
      <t>カンバラチョウ</t>
    </rPh>
    <phoneticPr fontId="3"/>
  </si>
  <si>
    <t>浜松市</t>
    <rPh sb="0" eb="3">
      <t>ハママツシ</t>
    </rPh>
    <phoneticPr fontId="3"/>
  </si>
  <si>
    <t>浜松市男女共同参画推進条例
　（2003年4月1日施行）</t>
    <rPh sb="0" eb="3">
      <t>ハママツシ</t>
    </rPh>
    <rPh sb="3" eb="9">
      <t>サンカク</t>
    </rPh>
    <rPh sb="9" eb="11">
      <t>スイシン</t>
    </rPh>
    <rPh sb="11" eb="13">
      <t>ジョウレイ</t>
    </rPh>
    <rPh sb="20" eb="21">
      <t>ネン</t>
    </rPh>
    <rPh sb="22" eb="23">
      <t>ガツ</t>
    </rPh>
    <rPh sb="24" eb="25">
      <t>ニチ</t>
    </rPh>
    <rPh sb="25" eb="27">
      <t>セコウ</t>
    </rPh>
    <phoneticPr fontId="3"/>
  </si>
  <si>
    <t>天竜市</t>
    <rPh sb="0" eb="3">
      <t>テンリュウシ</t>
    </rPh>
    <phoneticPr fontId="3"/>
  </si>
  <si>
    <t>浜北市</t>
    <rPh sb="0" eb="3">
      <t>ハマキタシ</t>
    </rPh>
    <phoneticPr fontId="3"/>
  </si>
  <si>
    <t>春野町</t>
    <rPh sb="0" eb="2">
      <t>ハルノ</t>
    </rPh>
    <rPh sb="2" eb="3">
      <t>マチ</t>
    </rPh>
    <phoneticPr fontId="3"/>
  </si>
  <si>
    <t>静岡県</t>
    <phoneticPr fontId="3"/>
  </si>
  <si>
    <t>龍山村</t>
    <rPh sb="0" eb="1">
      <t>リュウ</t>
    </rPh>
    <rPh sb="1" eb="2">
      <t>ヤマ</t>
    </rPh>
    <rPh sb="2" eb="3">
      <t>ムラ</t>
    </rPh>
    <phoneticPr fontId="3"/>
  </si>
  <si>
    <t>静岡県</t>
    <phoneticPr fontId="3"/>
  </si>
  <si>
    <t>佐久間町</t>
    <rPh sb="0" eb="3">
      <t>サクマ</t>
    </rPh>
    <rPh sb="3" eb="4">
      <t>マチ</t>
    </rPh>
    <phoneticPr fontId="3"/>
  </si>
  <si>
    <t>水窪町</t>
    <rPh sb="0" eb="2">
      <t>ミズクボ</t>
    </rPh>
    <rPh sb="2" eb="3">
      <t>マチ</t>
    </rPh>
    <phoneticPr fontId="3"/>
  </si>
  <si>
    <t>舞阪町</t>
    <rPh sb="0" eb="2">
      <t>マイサカ</t>
    </rPh>
    <rPh sb="2" eb="3">
      <t>マチ</t>
    </rPh>
    <phoneticPr fontId="3"/>
  </si>
  <si>
    <t>雄踏町</t>
    <rPh sb="0" eb="1">
      <t>オ</t>
    </rPh>
    <rPh sb="1" eb="2">
      <t>フ</t>
    </rPh>
    <rPh sb="2" eb="3">
      <t>マチ</t>
    </rPh>
    <phoneticPr fontId="3"/>
  </si>
  <si>
    <t>静岡県</t>
    <phoneticPr fontId="3"/>
  </si>
  <si>
    <t>細江町</t>
    <rPh sb="0" eb="2">
      <t>ホソエ</t>
    </rPh>
    <rPh sb="2" eb="3">
      <t>マチ</t>
    </rPh>
    <phoneticPr fontId="3"/>
  </si>
  <si>
    <t>引佐町</t>
    <rPh sb="0" eb="2">
      <t>イナサ</t>
    </rPh>
    <rPh sb="2" eb="3">
      <t>マチ</t>
    </rPh>
    <phoneticPr fontId="3"/>
  </si>
  <si>
    <t>三ケ日町</t>
    <rPh sb="0" eb="3">
      <t>ミッカビ</t>
    </rPh>
    <rPh sb="3" eb="4">
      <t>マチ</t>
    </rPh>
    <phoneticPr fontId="3"/>
  </si>
  <si>
    <t>静岡県</t>
    <phoneticPr fontId="3"/>
  </si>
  <si>
    <t>掛川市男女共同参画条例
　（2006年4月1日施行）</t>
    <rPh sb="0" eb="3">
      <t>カケガワシ</t>
    </rPh>
    <rPh sb="3" eb="9">
      <t>サンカク</t>
    </rPh>
    <rPh sb="9" eb="11">
      <t>ジョウレイ</t>
    </rPh>
    <rPh sb="18" eb="19">
      <t>ネン</t>
    </rPh>
    <rPh sb="20" eb="21">
      <t>ガツ</t>
    </rPh>
    <rPh sb="22" eb="23">
      <t>ニチ</t>
    </rPh>
    <rPh sb="23" eb="25">
      <t>セコウ</t>
    </rPh>
    <phoneticPr fontId="3"/>
  </si>
  <si>
    <t>静岡県</t>
    <phoneticPr fontId="3"/>
  </si>
  <si>
    <t>大東町</t>
    <rPh sb="0" eb="2">
      <t>ダイトウ</t>
    </rPh>
    <rPh sb="2" eb="3">
      <t>マチ</t>
    </rPh>
    <phoneticPr fontId="3"/>
  </si>
  <si>
    <t>愛知県</t>
  </si>
  <si>
    <t>岡崎市</t>
    <rPh sb="0" eb="3">
      <t>オカザキシ</t>
    </rPh>
    <phoneticPr fontId="3"/>
  </si>
  <si>
    <t>岡崎市男女共同参画推進条例
　（2005年4月1日施行）</t>
    <rPh sb="0" eb="3">
      <t>オカザキシ</t>
    </rPh>
    <rPh sb="3" eb="9">
      <t>サンカク</t>
    </rPh>
    <rPh sb="9" eb="11">
      <t>スイシン</t>
    </rPh>
    <rPh sb="11" eb="13">
      <t>ジョウレイ</t>
    </rPh>
    <rPh sb="20" eb="21">
      <t>ネン</t>
    </rPh>
    <rPh sb="22" eb="23">
      <t>ガツ</t>
    </rPh>
    <rPh sb="24" eb="25">
      <t>ニチ</t>
    </rPh>
    <rPh sb="25" eb="27">
      <t>セコウ</t>
    </rPh>
    <phoneticPr fontId="3"/>
  </si>
  <si>
    <t>磐田市男女共同参画推進条例　　（2006年4月1日施行）</t>
    <rPh sb="0" eb="3">
      <t>イワタシ</t>
    </rPh>
    <rPh sb="3" eb="9">
      <t>サンカク</t>
    </rPh>
    <rPh sb="9" eb="11">
      <t>スイシン</t>
    </rPh>
    <rPh sb="11" eb="13">
      <t>ジョウレイ</t>
    </rPh>
    <rPh sb="20" eb="21">
      <t>ネン</t>
    </rPh>
    <rPh sb="22" eb="23">
      <t>ガツ</t>
    </rPh>
    <rPh sb="24" eb="25">
      <t>ニチ</t>
    </rPh>
    <rPh sb="25" eb="27">
      <t>セコウ</t>
    </rPh>
    <phoneticPr fontId="3"/>
  </si>
  <si>
    <t>豊橋市男女共同参画推進条例　　（2004年4月1日施行）</t>
    <rPh sb="0" eb="3">
      <t>トヨハシシ</t>
    </rPh>
    <rPh sb="3" eb="9">
      <t>サンカク</t>
    </rPh>
    <rPh sb="9" eb="11">
      <t>スイシン</t>
    </rPh>
    <rPh sb="11" eb="13">
      <t>ジョウレイ</t>
    </rPh>
    <rPh sb="20" eb="21">
      <t>ネン</t>
    </rPh>
    <rPh sb="22" eb="23">
      <t>ガツ</t>
    </rPh>
    <rPh sb="24" eb="25">
      <t>ニチ</t>
    </rPh>
    <rPh sb="25" eb="27">
      <t>セコウ</t>
    </rPh>
    <phoneticPr fontId="3"/>
  </si>
  <si>
    <t>半田市男女共同参画推進条例　　（2005年7月12日施行）</t>
    <rPh sb="0" eb="3">
      <t>ハンダシ</t>
    </rPh>
    <rPh sb="3" eb="9">
      <t>サンカク</t>
    </rPh>
    <rPh sb="9" eb="11">
      <t>スイシン</t>
    </rPh>
    <rPh sb="11" eb="13">
      <t>ジョウレイ</t>
    </rPh>
    <rPh sb="20" eb="21">
      <t>ネン</t>
    </rPh>
    <rPh sb="22" eb="23">
      <t>ガツ</t>
    </rPh>
    <rPh sb="25" eb="26">
      <t>ニチ</t>
    </rPh>
    <rPh sb="26" eb="28">
      <t>セコウ</t>
    </rPh>
    <phoneticPr fontId="3"/>
  </si>
  <si>
    <t>春日井市男女共同参画推進条例　　（2003年4月1日施行）</t>
    <rPh sb="0" eb="4">
      <t>カスガイシ</t>
    </rPh>
    <rPh sb="4" eb="10">
      <t>サンカク</t>
    </rPh>
    <rPh sb="10" eb="12">
      <t>スイシン</t>
    </rPh>
    <rPh sb="12" eb="14">
      <t>ジョウレイ</t>
    </rPh>
    <rPh sb="21" eb="22">
      <t>ネン</t>
    </rPh>
    <rPh sb="23" eb="24">
      <t>ガツ</t>
    </rPh>
    <rPh sb="25" eb="26">
      <t>ニチ</t>
    </rPh>
    <rPh sb="26" eb="28">
      <t>セコウ</t>
    </rPh>
    <phoneticPr fontId="3"/>
  </si>
  <si>
    <t>上野市男女共同参画推進条例
　（2002年4月1日施行）</t>
    <rPh sb="0" eb="3">
      <t>ウエノシ</t>
    </rPh>
    <rPh sb="3" eb="9">
      <t>サンカク</t>
    </rPh>
    <rPh sb="9" eb="11">
      <t>スイシン</t>
    </rPh>
    <rPh sb="11" eb="13">
      <t>ジョウレイ</t>
    </rPh>
    <rPh sb="20" eb="21">
      <t>ネン</t>
    </rPh>
    <rPh sb="22" eb="23">
      <t>ガツ</t>
    </rPh>
    <rPh sb="24" eb="25">
      <t>ニチ</t>
    </rPh>
    <rPh sb="25" eb="27">
      <t>セコウ</t>
    </rPh>
    <phoneticPr fontId="3"/>
  </si>
  <si>
    <t>伊賀町</t>
    <rPh sb="0" eb="3">
      <t>イガマチ</t>
    </rPh>
    <phoneticPr fontId="3"/>
  </si>
  <si>
    <t>島ヶ原村</t>
    <rPh sb="0" eb="4">
      <t>シマガハラムラ</t>
    </rPh>
    <phoneticPr fontId="3"/>
  </si>
  <si>
    <t>三重県</t>
    <phoneticPr fontId="3"/>
  </si>
  <si>
    <t>阿山町</t>
    <rPh sb="0" eb="1">
      <t>ア</t>
    </rPh>
    <rPh sb="1" eb="2">
      <t>サン</t>
    </rPh>
    <rPh sb="2" eb="3">
      <t>マチ</t>
    </rPh>
    <phoneticPr fontId="3"/>
  </si>
  <si>
    <t>大山田村</t>
    <rPh sb="0" eb="4">
      <t>オオヤマダムラ</t>
    </rPh>
    <phoneticPr fontId="3"/>
  </si>
  <si>
    <t>青山町</t>
    <rPh sb="0" eb="3">
      <t>アオヤママチ</t>
    </rPh>
    <phoneticPr fontId="3"/>
  </si>
  <si>
    <t>越前市男女共同参画推進条例
　（2005年10月1日施行）</t>
    <rPh sb="0" eb="2">
      <t>エチゼン</t>
    </rPh>
    <rPh sb="2" eb="3">
      <t>シ</t>
    </rPh>
    <rPh sb="3" eb="9">
      <t>サンカク</t>
    </rPh>
    <rPh sb="9" eb="11">
      <t>スイシン</t>
    </rPh>
    <rPh sb="11" eb="13">
      <t>ジョウレイ</t>
    </rPh>
    <rPh sb="20" eb="21">
      <t>ネン</t>
    </rPh>
    <rPh sb="23" eb="24">
      <t>ガツ</t>
    </rPh>
    <rPh sb="25" eb="26">
      <t>ニチ</t>
    </rPh>
    <rPh sb="26" eb="28">
      <t>セコウ</t>
    </rPh>
    <phoneticPr fontId="3"/>
  </si>
  <si>
    <t>北杜市男女共同参画推進条例
　（2006年4月1日施行）</t>
    <rPh sb="0" eb="1">
      <t>キタ</t>
    </rPh>
    <rPh sb="1" eb="2">
      <t>モリ</t>
    </rPh>
    <rPh sb="2" eb="3">
      <t>シ</t>
    </rPh>
    <rPh sb="3" eb="9">
      <t>サンカク</t>
    </rPh>
    <rPh sb="9" eb="11">
      <t>スイシン</t>
    </rPh>
    <rPh sb="11" eb="13">
      <t>ジョウレイ</t>
    </rPh>
    <rPh sb="20" eb="21">
      <t>ネン</t>
    </rPh>
    <rPh sb="22" eb="23">
      <t>ガツ</t>
    </rPh>
    <rPh sb="24" eb="25">
      <t>ニチ</t>
    </rPh>
    <rPh sb="25" eb="27">
      <t>セコウ</t>
    </rPh>
    <phoneticPr fontId="3"/>
  </si>
  <si>
    <t>飯田市男女共同参画推進条例
　（2006年4月1日施行）</t>
    <rPh sb="0" eb="3">
      <t>イイダシ</t>
    </rPh>
    <rPh sb="3" eb="9">
      <t>サンカク</t>
    </rPh>
    <rPh sb="9" eb="11">
      <t>スイシン</t>
    </rPh>
    <rPh sb="11" eb="13">
      <t>ジョウレイ</t>
    </rPh>
    <rPh sb="20" eb="21">
      <t>ネン</t>
    </rPh>
    <rPh sb="22" eb="23">
      <t>ガツ</t>
    </rPh>
    <rPh sb="24" eb="25">
      <t>ニチ</t>
    </rPh>
    <rPh sb="25" eb="27">
      <t>セコウ</t>
    </rPh>
    <phoneticPr fontId="3"/>
  </si>
  <si>
    <t>岐阜市男女共同参画推進条例
　（2002年6月28日）</t>
    <rPh sb="0" eb="3">
      <t>ギフシ</t>
    </rPh>
    <rPh sb="3" eb="9">
      <t>サンカク</t>
    </rPh>
    <rPh sb="9" eb="11">
      <t>スイシン</t>
    </rPh>
    <rPh sb="11" eb="13">
      <t>ジョウレイ</t>
    </rPh>
    <rPh sb="20" eb="21">
      <t>ネン</t>
    </rPh>
    <rPh sb="22" eb="23">
      <t>ガツ</t>
    </rPh>
    <rPh sb="25" eb="26">
      <t>ニチ</t>
    </rPh>
    <phoneticPr fontId="3"/>
  </si>
  <si>
    <t>静岡市男女共同参画推進条例
　（2003年4月1日施行）</t>
    <rPh sb="0" eb="3">
      <t>シズオカシ</t>
    </rPh>
    <rPh sb="3" eb="9">
      <t>サンカク</t>
    </rPh>
    <rPh sb="9" eb="11">
      <t>スイシン</t>
    </rPh>
    <rPh sb="11" eb="13">
      <t>ジョウレイ</t>
    </rPh>
    <rPh sb="20" eb="21">
      <t>ネン</t>
    </rPh>
    <rPh sb="22" eb="23">
      <t>ガツ</t>
    </rPh>
    <rPh sb="24" eb="25">
      <t>ニチ</t>
    </rPh>
    <rPh sb="25" eb="27">
      <t>セコウ</t>
    </rPh>
    <phoneticPr fontId="3"/>
  </si>
  <si>
    <t>伊賀市男女共同参画推進条例
　（2004年11月1日施行）</t>
    <rPh sb="0" eb="2">
      <t>イガ</t>
    </rPh>
    <rPh sb="2" eb="3">
      <t>シ</t>
    </rPh>
    <rPh sb="3" eb="9">
      <t>サンカク</t>
    </rPh>
    <rPh sb="9" eb="11">
      <t>スイシン</t>
    </rPh>
    <rPh sb="11" eb="13">
      <t>ジョウレイ</t>
    </rPh>
    <rPh sb="20" eb="21">
      <t>ネン</t>
    </rPh>
    <rPh sb="23" eb="24">
      <t>ガツ</t>
    </rPh>
    <rPh sb="25" eb="26">
      <t>ニチ</t>
    </rPh>
    <rPh sb="26" eb="28">
      <t>セコウ</t>
    </rPh>
    <phoneticPr fontId="3"/>
  </si>
  <si>
    <t>額田町</t>
    <rPh sb="0" eb="2">
      <t>ヌカダ</t>
    </rPh>
    <rPh sb="2" eb="3">
      <t>マチ</t>
    </rPh>
    <phoneticPr fontId="3"/>
  </si>
  <si>
    <t>愛知県</t>
    <phoneticPr fontId="3"/>
  </si>
  <si>
    <t>しかつ男女共同参画推進条例
　（2005年4月1日施行）</t>
    <rPh sb="3" eb="9">
      <t>サンカク</t>
    </rPh>
    <rPh sb="9" eb="11">
      <t>スイシン</t>
    </rPh>
    <rPh sb="11" eb="13">
      <t>ジョウレイ</t>
    </rPh>
    <rPh sb="20" eb="21">
      <t>ネン</t>
    </rPh>
    <rPh sb="22" eb="23">
      <t>ガツ</t>
    </rPh>
    <rPh sb="24" eb="25">
      <t>ニチ</t>
    </rPh>
    <rPh sb="25" eb="27">
      <t>セコウ</t>
    </rPh>
    <phoneticPr fontId="3"/>
  </si>
  <si>
    <t>西春町男女共同参画推進条例
　（2005年9月29日施行）</t>
    <rPh sb="0" eb="1">
      <t>ニシ</t>
    </rPh>
    <rPh sb="1" eb="2">
      <t>ハル</t>
    </rPh>
    <rPh sb="2" eb="3">
      <t>マチ</t>
    </rPh>
    <rPh sb="3" eb="9">
      <t>サンカク</t>
    </rPh>
    <rPh sb="9" eb="11">
      <t>スイシン</t>
    </rPh>
    <rPh sb="11" eb="13">
      <t>ジョウレイ</t>
    </rPh>
    <rPh sb="20" eb="21">
      <t>ネン</t>
    </rPh>
    <rPh sb="22" eb="23">
      <t>ガツ</t>
    </rPh>
    <rPh sb="25" eb="26">
      <t>ニチ</t>
    </rPh>
    <rPh sb="26" eb="28">
      <t>セコウ</t>
    </rPh>
    <phoneticPr fontId="3"/>
  </si>
  <si>
    <t>三重県</t>
  </si>
  <si>
    <t>津市男女共同参画推進条例
　（2002年4月1日施行）</t>
    <rPh sb="0" eb="2">
      <t>ツシ</t>
    </rPh>
    <rPh sb="2" eb="8">
      <t>サンカク</t>
    </rPh>
    <rPh sb="8" eb="10">
      <t>スイシン</t>
    </rPh>
    <rPh sb="10" eb="12">
      <t>ジョウレイ</t>
    </rPh>
    <rPh sb="19" eb="20">
      <t>ネン</t>
    </rPh>
    <rPh sb="21" eb="22">
      <t>ガツ</t>
    </rPh>
    <rPh sb="23" eb="24">
      <t>ニチ</t>
    </rPh>
    <rPh sb="24" eb="26">
      <t>セコウ</t>
    </rPh>
    <phoneticPr fontId="3"/>
  </si>
  <si>
    <t>久居市男女共同参画推進条例
　（2004年4月1日施行）</t>
    <rPh sb="0" eb="3">
      <t>ヒサイシ</t>
    </rPh>
    <rPh sb="3" eb="9">
      <t>サンカク</t>
    </rPh>
    <rPh sb="9" eb="11">
      <t>スイシン</t>
    </rPh>
    <rPh sb="11" eb="13">
      <t>ジョウレイ</t>
    </rPh>
    <rPh sb="20" eb="21">
      <t>ネン</t>
    </rPh>
    <rPh sb="22" eb="23">
      <t>ガツ</t>
    </rPh>
    <rPh sb="24" eb="25">
      <t>ニチ</t>
    </rPh>
    <rPh sb="25" eb="27">
      <t>セコウ</t>
    </rPh>
    <phoneticPr fontId="3"/>
  </si>
  <si>
    <t>三重県</t>
    <phoneticPr fontId="3"/>
  </si>
  <si>
    <t>河芸町</t>
    <rPh sb="0" eb="1">
      <t>カワ</t>
    </rPh>
    <rPh sb="1" eb="2">
      <t>ゲイ</t>
    </rPh>
    <rPh sb="2" eb="3">
      <t>マチ</t>
    </rPh>
    <phoneticPr fontId="3"/>
  </si>
  <si>
    <t>三重県</t>
    <phoneticPr fontId="3"/>
  </si>
  <si>
    <t>芸濃町</t>
    <rPh sb="0" eb="2">
      <t>ゲイノウ</t>
    </rPh>
    <rPh sb="2" eb="3">
      <t>マチ</t>
    </rPh>
    <phoneticPr fontId="3"/>
  </si>
  <si>
    <t>美里村</t>
    <rPh sb="0" eb="3">
      <t>ミサトムラ</t>
    </rPh>
    <phoneticPr fontId="3"/>
  </si>
  <si>
    <t>安濃町</t>
    <rPh sb="0" eb="1">
      <t>アン</t>
    </rPh>
    <rPh sb="1" eb="2">
      <t>ノウ</t>
    </rPh>
    <rPh sb="2" eb="3">
      <t>マチ</t>
    </rPh>
    <phoneticPr fontId="3"/>
  </si>
  <si>
    <t>香良洲町</t>
    <rPh sb="0" eb="1">
      <t>コウ</t>
    </rPh>
    <rPh sb="1" eb="2">
      <t>リョウ</t>
    </rPh>
    <rPh sb="2" eb="3">
      <t>ス</t>
    </rPh>
    <rPh sb="3" eb="4">
      <t>マチ</t>
    </rPh>
    <phoneticPr fontId="3"/>
  </si>
  <si>
    <t>三重県</t>
    <phoneticPr fontId="3"/>
  </si>
  <si>
    <t>一志町</t>
    <rPh sb="0" eb="1">
      <t>イチ</t>
    </rPh>
    <rPh sb="1" eb="2">
      <t>シ</t>
    </rPh>
    <rPh sb="2" eb="3">
      <t>マチ</t>
    </rPh>
    <phoneticPr fontId="3"/>
  </si>
  <si>
    <t>白山町</t>
    <rPh sb="0" eb="3">
      <t>ハクサンマチ</t>
    </rPh>
    <phoneticPr fontId="3"/>
  </si>
  <si>
    <t>美杉村</t>
    <rPh sb="0" eb="2">
      <t>ミスギ</t>
    </rPh>
    <rPh sb="2" eb="3">
      <t>ムラ</t>
    </rPh>
    <phoneticPr fontId="3"/>
  </si>
  <si>
    <t>四日市市</t>
    <rPh sb="0" eb="4">
      <t>ヨッカイチシ</t>
    </rPh>
    <phoneticPr fontId="3"/>
  </si>
  <si>
    <t>楠町</t>
    <rPh sb="0" eb="1">
      <t>クスノキ</t>
    </rPh>
    <rPh sb="1" eb="2">
      <t>マチ</t>
    </rPh>
    <phoneticPr fontId="3"/>
  </si>
  <si>
    <t>伊勢市男女共同参画推進条例
　（2002年10月1日施行）</t>
    <rPh sb="0" eb="3">
      <t>イセシ</t>
    </rPh>
    <rPh sb="3" eb="9">
      <t>サンカク</t>
    </rPh>
    <rPh sb="9" eb="11">
      <t>スイシン</t>
    </rPh>
    <rPh sb="11" eb="13">
      <t>ジョウレイ</t>
    </rPh>
    <rPh sb="20" eb="21">
      <t>ネン</t>
    </rPh>
    <rPh sb="23" eb="24">
      <t>ガツ</t>
    </rPh>
    <rPh sb="25" eb="26">
      <t>ニチ</t>
    </rPh>
    <rPh sb="26" eb="28">
      <t>セコウ</t>
    </rPh>
    <phoneticPr fontId="3"/>
  </si>
  <si>
    <t>二見町</t>
    <rPh sb="0" eb="2">
      <t>フタミ</t>
    </rPh>
    <rPh sb="2" eb="3">
      <t>マチ</t>
    </rPh>
    <phoneticPr fontId="3"/>
  </si>
  <si>
    <t>小俣町</t>
    <rPh sb="0" eb="2">
      <t>コマタ</t>
    </rPh>
    <rPh sb="2" eb="3">
      <t>マチ</t>
    </rPh>
    <phoneticPr fontId="3"/>
  </si>
  <si>
    <t>御薗村</t>
    <rPh sb="0" eb="3">
      <t>ミソノムラ</t>
    </rPh>
    <phoneticPr fontId="3"/>
  </si>
  <si>
    <t>嬉野町</t>
    <rPh sb="0" eb="3">
      <t>ウレシノマチ</t>
    </rPh>
    <phoneticPr fontId="3"/>
  </si>
  <si>
    <t>三雲町</t>
    <rPh sb="0" eb="3">
      <t>ミクモマチ</t>
    </rPh>
    <phoneticPr fontId="3"/>
  </si>
  <si>
    <t>飯南町</t>
    <rPh sb="0" eb="2">
      <t>イイナン</t>
    </rPh>
    <rPh sb="2" eb="3">
      <t>マチ</t>
    </rPh>
    <phoneticPr fontId="3"/>
  </si>
  <si>
    <t>飯高町</t>
    <rPh sb="0" eb="2">
      <t>イイダカ</t>
    </rPh>
    <rPh sb="2" eb="3">
      <t>マチ</t>
    </rPh>
    <phoneticPr fontId="3"/>
  </si>
  <si>
    <t>桑名市の男女平等をすすめるための条例　（2002年10月1日施行）</t>
    <rPh sb="0" eb="3">
      <t>クワナシ</t>
    </rPh>
    <rPh sb="4" eb="6">
      <t>ダンジョ</t>
    </rPh>
    <rPh sb="6" eb="8">
      <t>ビョウドウ</t>
    </rPh>
    <rPh sb="16" eb="18">
      <t>ジョウレイ</t>
    </rPh>
    <rPh sb="24" eb="25">
      <t>ネン</t>
    </rPh>
    <rPh sb="27" eb="28">
      <t>ガツ</t>
    </rPh>
    <rPh sb="29" eb="30">
      <t>ニチ</t>
    </rPh>
    <rPh sb="30" eb="32">
      <t>セコウ</t>
    </rPh>
    <phoneticPr fontId="3"/>
  </si>
  <si>
    <t>多度町</t>
    <rPh sb="0" eb="2">
      <t>タド</t>
    </rPh>
    <rPh sb="2" eb="3">
      <t>マチ</t>
    </rPh>
    <phoneticPr fontId="3"/>
  </si>
  <si>
    <t>三重県</t>
    <phoneticPr fontId="3"/>
  </si>
  <si>
    <t>長島町</t>
    <rPh sb="0" eb="3">
      <t>ナガシママチ</t>
    </rPh>
    <phoneticPr fontId="3"/>
  </si>
  <si>
    <t>新規</t>
    <rPh sb="0" eb="2">
      <t>シンキ</t>
    </rPh>
    <phoneticPr fontId="3"/>
  </si>
  <si>
    <t>なし</t>
    <phoneticPr fontId="3"/>
  </si>
  <si>
    <t>なし</t>
    <phoneticPr fontId="3"/>
  </si>
  <si>
    <t>自治体名</t>
    <rPh sb="0" eb="2">
      <t>ジチ</t>
    </rPh>
    <rPh sb="2" eb="3">
      <t>タイ</t>
    </rPh>
    <rPh sb="3" eb="4">
      <t>メイ</t>
    </rPh>
    <phoneticPr fontId="3"/>
  </si>
  <si>
    <t>現行条例</t>
    <rPh sb="0" eb="2">
      <t>ゲンコウ</t>
    </rPh>
    <rPh sb="2" eb="4">
      <t>ジョウレイ</t>
    </rPh>
    <phoneticPr fontId="3"/>
  </si>
  <si>
    <t>合併した自治体</t>
    <rPh sb="0" eb="2">
      <t>ガッペイ</t>
    </rPh>
    <rPh sb="4" eb="6">
      <t>ジチ</t>
    </rPh>
    <rPh sb="6" eb="7">
      <t>タイ</t>
    </rPh>
    <phoneticPr fontId="3"/>
  </si>
  <si>
    <t>編入</t>
    <rPh sb="0" eb="1">
      <t>ヘン</t>
    </rPh>
    <rPh sb="1" eb="2">
      <t>ニュウ</t>
    </rPh>
    <phoneticPr fontId="3"/>
  </si>
  <si>
    <t>なし</t>
    <phoneticPr fontId="3"/>
  </si>
  <si>
    <t>大町市条例</t>
    <rPh sb="0" eb="2">
      <t>オオマチ</t>
    </rPh>
    <rPh sb="2" eb="3">
      <t>シ</t>
    </rPh>
    <rPh sb="3" eb="5">
      <t>ジョウレイ</t>
    </rPh>
    <phoneticPr fontId="3"/>
  </si>
  <si>
    <t>塩尻市条例</t>
    <rPh sb="0" eb="3">
      <t>シオジリシ</t>
    </rPh>
    <rPh sb="3" eb="5">
      <t>ジョウレイ</t>
    </rPh>
    <phoneticPr fontId="3"/>
  </si>
  <si>
    <t>岐阜市条例</t>
    <rPh sb="0" eb="3">
      <t>ギフシ</t>
    </rPh>
    <rPh sb="3" eb="5">
      <t>ジョウレイ</t>
    </rPh>
    <phoneticPr fontId="3"/>
  </si>
  <si>
    <t>大垣市条例</t>
    <rPh sb="0" eb="3">
      <t>オオガキシ</t>
    </rPh>
    <rPh sb="3" eb="5">
      <t>ジョウレイ</t>
    </rPh>
    <phoneticPr fontId="3"/>
  </si>
  <si>
    <t>多治見市条例</t>
    <rPh sb="0" eb="3">
      <t>タジミ</t>
    </rPh>
    <rPh sb="3" eb="4">
      <t>シ</t>
    </rPh>
    <rPh sb="4" eb="6">
      <t>ジョウレイ</t>
    </rPh>
    <phoneticPr fontId="3"/>
  </si>
  <si>
    <t>高山市条例</t>
    <rPh sb="0" eb="3">
      <t>タカヤマシ</t>
    </rPh>
    <rPh sb="3" eb="5">
      <t>ジョウレイ</t>
    </rPh>
    <phoneticPr fontId="3"/>
  </si>
  <si>
    <t>浜松市条例</t>
    <rPh sb="0" eb="3">
      <t>ハママツシ</t>
    </rPh>
    <rPh sb="3" eb="5">
      <t>ジョウレイ</t>
    </rPh>
    <phoneticPr fontId="3"/>
  </si>
  <si>
    <t>岡崎市条例</t>
    <rPh sb="0" eb="3">
      <t>オカザキシ</t>
    </rPh>
    <rPh sb="3" eb="5">
      <t>ジョウレイ</t>
    </rPh>
    <phoneticPr fontId="3"/>
  </si>
  <si>
    <t>旧松坂市条例</t>
    <rPh sb="0" eb="1">
      <t>キュウ</t>
    </rPh>
    <rPh sb="1" eb="3">
      <t>マツザカ</t>
    </rPh>
    <rPh sb="3" eb="4">
      <t>シ</t>
    </rPh>
    <rPh sb="4" eb="6">
      <t>ジョウレイ</t>
    </rPh>
    <phoneticPr fontId="3"/>
  </si>
  <si>
    <t>妙高市男女共同参画社会推進条例
　（2004年12月16日施行）</t>
    <rPh sb="0" eb="3">
      <t>ミョウコウシ</t>
    </rPh>
    <rPh sb="3" eb="9">
      <t>サンカク</t>
    </rPh>
    <rPh sb="9" eb="11">
      <t>シャカイ</t>
    </rPh>
    <rPh sb="11" eb="13">
      <t>スイシン</t>
    </rPh>
    <rPh sb="13" eb="15">
      <t>ジョウレイ</t>
    </rPh>
    <rPh sb="22" eb="23">
      <t>ネン</t>
    </rPh>
    <rPh sb="25" eb="26">
      <t>ガツ</t>
    </rPh>
    <rPh sb="28" eb="29">
      <t>ニチ</t>
    </rPh>
    <rPh sb="29" eb="31">
      <t>セコウ</t>
    </rPh>
    <phoneticPr fontId="3"/>
  </si>
  <si>
    <t>山梨市男女共同参画社会推進条例
　（2005年4月25日施行）</t>
    <rPh sb="0" eb="3">
      <t>ヤマナシシ</t>
    </rPh>
    <rPh sb="3" eb="9">
      <t>サンカク</t>
    </rPh>
    <rPh sb="9" eb="11">
      <t>シャカイ</t>
    </rPh>
    <rPh sb="11" eb="13">
      <t>スイシン</t>
    </rPh>
    <rPh sb="13" eb="15">
      <t>ジョウレイ</t>
    </rPh>
    <rPh sb="22" eb="23">
      <t>ネン</t>
    </rPh>
    <rPh sb="24" eb="25">
      <t>ガツ</t>
    </rPh>
    <rPh sb="27" eb="28">
      <t>ニチ</t>
    </rPh>
    <rPh sb="28" eb="30">
      <t>セコウ</t>
    </rPh>
    <phoneticPr fontId="3"/>
  </si>
  <si>
    <t>各務原市男女が輝く都市づくり条例
　（2005年4月1日施行）</t>
    <rPh sb="0" eb="4">
      <t>カカミガハラシ</t>
    </rPh>
    <rPh sb="4" eb="6">
      <t>ダンジョ</t>
    </rPh>
    <rPh sb="7" eb="8">
      <t>カガヤ</t>
    </rPh>
    <rPh sb="9" eb="11">
      <t>トシ</t>
    </rPh>
    <rPh sb="14" eb="16">
      <t>ジョウレイ</t>
    </rPh>
    <rPh sb="23" eb="24">
      <t>ネン</t>
    </rPh>
    <rPh sb="25" eb="26">
      <t>ガツ</t>
    </rPh>
    <rPh sb="27" eb="28">
      <t>ニチ</t>
    </rPh>
    <rPh sb="28" eb="30">
      <t>シコウ</t>
    </rPh>
    <phoneticPr fontId="3"/>
  </si>
  <si>
    <t>北名古屋市男女共同参画推進条例
　（2006年3月20日施行）</t>
    <rPh sb="0" eb="1">
      <t>キタ</t>
    </rPh>
    <rPh sb="1" eb="5">
      <t>ナゴヤシ</t>
    </rPh>
    <rPh sb="5" eb="11">
      <t>サンカク</t>
    </rPh>
    <rPh sb="11" eb="13">
      <t>スイシン</t>
    </rPh>
    <rPh sb="13" eb="15">
      <t>ジョウレイ</t>
    </rPh>
    <rPh sb="22" eb="23">
      <t>ネン</t>
    </rPh>
    <rPh sb="24" eb="25">
      <t>ガツ</t>
    </rPh>
    <rPh sb="27" eb="28">
      <t>ニチ</t>
    </rPh>
    <rPh sb="28" eb="30">
      <t>セコウ</t>
    </rPh>
    <phoneticPr fontId="3"/>
  </si>
  <si>
    <t>松坂市の男女共同参画をすすめる条例
　（2005年1月1日施行）</t>
    <rPh sb="0" eb="2">
      <t>マツザカ</t>
    </rPh>
    <rPh sb="2" eb="3">
      <t>シ</t>
    </rPh>
    <rPh sb="4" eb="10">
      <t>サンカク</t>
    </rPh>
    <rPh sb="15" eb="17">
      <t>ジョウレイ</t>
    </rPh>
    <rPh sb="24" eb="25">
      <t>ネン</t>
    </rPh>
    <rPh sb="26" eb="27">
      <t>ガツ</t>
    </rPh>
    <rPh sb="28" eb="29">
      <t>ニチ</t>
    </rPh>
    <rPh sb="29" eb="31">
      <t>セコウ</t>
    </rPh>
    <phoneticPr fontId="3"/>
  </si>
  <si>
    <t>富山県</t>
    <phoneticPr fontId="3"/>
  </si>
  <si>
    <t>八尾町</t>
    <rPh sb="0" eb="2">
      <t>ヤオ</t>
    </rPh>
    <rPh sb="2" eb="3">
      <t>マチ</t>
    </rPh>
    <phoneticPr fontId="3"/>
  </si>
  <si>
    <t>富山県</t>
    <phoneticPr fontId="3"/>
  </si>
  <si>
    <t>婦中町</t>
    <rPh sb="0" eb="2">
      <t>フチュウ</t>
    </rPh>
    <rPh sb="2" eb="3">
      <t>マチ</t>
    </rPh>
    <phoneticPr fontId="3"/>
  </si>
  <si>
    <t>富山県</t>
    <phoneticPr fontId="3"/>
  </si>
  <si>
    <t>山田村</t>
    <rPh sb="0" eb="3">
      <t>ヤマダムラ</t>
    </rPh>
    <phoneticPr fontId="3"/>
  </si>
  <si>
    <t>細入村</t>
    <rPh sb="0" eb="2">
      <t>ホソイリ</t>
    </rPh>
    <rPh sb="2" eb="3">
      <t>ムラ</t>
    </rPh>
    <phoneticPr fontId="3"/>
  </si>
  <si>
    <t>高岡市男女平等推進条例
　（2004年1月1日施行）</t>
    <rPh sb="0" eb="3">
      <t>タカオカシ</t>
    </rPh>
    <rPh sb="3" eb="5">
      <t>ダンジョ</t>
    </rPh>
    <rPh sb="5" eb="7">
      <t>ビョウドウ</t>
    </rPh>
    <rPh sb="7" eb="9">
      <t>スイシン</t>
    </rPh>
    <rPh sb="9" eb="11">
      <t>ジョウレイ</t>
    </rPh>
    <rPh sb="18" eb="19">
      <t>ネン</t>
    </rPh>
    <rPh sb="20" eb="21">
      <t>ガツ</t>
    </rPh>
    <rPh sb="22" eb="23">
      <t>ニチ</t>
    </rPh>
    <rPh sb="23" eb="25">
      <t>セコウ</t>
    </rPh>
    <phoneticPr fontId="3"/>
  </si>
  <si>
    <t>高岡市男女平等推進条例
　（2005年11月1日施行）</t>
    <rPh sb="0" eb="3">
      <t>タカオカシ</t>
    </rPh>
    <rPh sb="3" eb="5">
      <t>ダンジョ</t>
    </rPh>
    <rPh sb="5" eb="7">
      <t>ビョウドウ</t>
    </rPh>
    <rPh sb="7" eb="9">
      <t>スイシン</t>
    </rPh>
    <rPh sb="9" eb="11">
      <t>ジョウレイ</t>
    </rPh>
    <rPh sb="18" eb="19">
      <t>ネン</t>
    </rPh>
    <rPh sb="21" eb="22">
      <t>ガツ</t>
    </rPh>
    <rPh sb="23" eb="24">
      <t>ニチ</t>
    </rPh>
    <rPh sb="24" eb="26">
      <t>セコウ</t>
    </rPh>
    <phoneticPr fontId="3"/>
  </si>
  <si>
    <t>富山県</t>
    <phoneticPr fontId="3"/>
  </si>
  <si>
    <t>福岡町</t>
    <rPh sb="0" eb="2">
      <t>フクオカ</t>
    </rPh>
    <rPh sb="2" eb="3">
      <t>マチ</t>
    </rPh>
    <phoneticPr fontId="3"/>
  </si>
  <si>
    <t>砺波市</t>
    <rPh sb="0" eb="2">
      <t>トナミ</t>
    </rPh>
    <rPh sb="2" eb="3">
      <t>シ</t>
    </rPh>
    <phoneticPr fontId="3"/>
  </si>
  <si>
    <t>庄川町</t>
    <rPh sb="0" eb="2">
      <t>ショウガワ</t>
    </rPh>
    <rPh sb="2" eb="3">
      <t>マチ</t>
    </rPh>
    <phoneticPr fontId="3"/>
  </si>
  <si>
    <t>福井県</t>
    <phoneticPr fontId="3"/>
  </si>
  <si>
    <t>武生市男女共同参画推進条例
　（2002年6月19日施行）</t>
    <rPh sb="0" eb="3">
      <t>タケフシ</t>
    </rPh>
    <rPh sb="3" eb="9">
      <t>サンカク</t>
    </rPh>
    <rPh sb="9" eb="11">
      <t>スイシン</t>
    </rPh>
    <rPh sb="11" eb="13">
      <t>ジョウレイ</t>
    </rPh>
    <rPh sb="20" eb="21">
      <t>ネン</t>
    </rPh>
    <rPh sb="22" eb="23">
      <t>ガツ</t>
    </rPh>
    <rPh sb="25" eb="26">
      <t>ニチ</t>
    </rPh>
    <rPh sb="26" eb="28">
      <t>セコウ</t>
    </rPh>
    <phoneticPr fontId="3"/>
  </si>
  <si>
    <t>今立町</t>
    <rPh sb="0" eb="3">
      <t>イマダチマチ</t>
    </rPh>
    <phoneticPr fontId="3"/>
  </si>
  <si>
    <t>福井県</t>
    <phoneticPr fontId="3"/>
  </si>
  <si>
    <t>三国町男女共同参画推進条例
　（2005年10月1日施行）</t>
    <rPh sb="0" eb="3">
      <t>ミクニチョウ</t>
    </rPh>
    <rPh sb="3" eb="9">
      <t>サンカク</t>
    </rPh>
    <rPh sb="9" eb="11">
      <t>スイシン</t>
    </rPh>
    <rPh sb="11" eb="13">
      <t>ジョウレイ</t>
    </rPh>
    <rPh sb="20" eb="21">
      <t>ネン</t>
    </rPh>
    <rPh sb="23" eb="24">
      <t>ガツ</t>
    </rPh>
    <rPh sb="25" eb="26">
      <t>ニチ</t>
    </rPh>
    <rPh sb="26" eb="28">
      <t>セコウ</t>
    </rPh>
    <phoneticPr fontId="3"/>
  </si>
  <si>
    <t>丸岡町</t>
    <rPh sb="0" eb="1">
      <t>マル</t>
    </rPh>
    <rPh sb="1" eb="3">
      <t>オカマチ</t>
    </rPh>
    <phoneticPr fontId="3"/>
  </si>
  <si>
    <t>春江町男女共同参画推進条例
　（2005年1月1日施行）</t>
    <rPh sb="0" eb="2">
      <t>ハルエ</t>
    </rPh>
    <rPh sb="2" eb="3">
      <t>マチ</t>
    </rPh>
    <rPh sb="3" eb="9">
      <t>サンカク</t>
    </rPh>
    <rPh sb="9" eb="11">
      <t>スイシン</t>
    </rPh>
    <rPh sb="11" eb="13">
      <t>ジョウレイ</t>
    </rPh>
    <rPh sb="20" eb="21">
      <t>ネン</t>
    </rPh>
    <rPh sb="22" eb="23">
      <t>ガツ</t>
    </rPh>
    <rPh sb="24" eb="25">
      <t>ニチ</t>
    </rPh>
    <rPh sb="25" eb="27">
      <t>セコウ</t>
    </rPh>
    <phoneticPr fontId="3"/>
  </si>
  <si>
    <t>坂井町</t>
    <rPh sb="0" eb="2">
      <t>サカイ</t>
    </rPh>
    <rPh sb="2" eb="3">
      <t>マチ</t>
    </rPh>
    <phoneticPr fontId="3"/>
  </si>
  <si>
    <t>山梨県</t>
  </si>
  <si>
    <t>甲府市</t>
    <rPh sb="0" eb="3">
      <t>コウフシ</t>
    </rPh>
    <phoneticPr fontId="3"/>
  </si>
  <si>
    <t>甲府市男女共同参画推進条例
　（2003年4月1日施行）</t>
    <rPh sb="0" eb="3">
      <t>コウフシ</t>
    </rPh>
    <rPh sb="3" eb="9">
      <t>サンカク</t>
    </rPh>
    <rPh sb="9" eb="11">
      <t>スイシン</t>
    </rPh>
    <rPh sb="11" eb="13">
      <t>ジョウレイ</t>
    </rPh>
    <rPh sb="20" eb="21">
      <t>ネン</t>
    </rPh>
    <rPh sb="22" eb="23">
      <t>ガツ</t>
    </rPh>
    <rPh sb="24" eb="25">
      <t>ニチ</t>
    </rPh>
    <rPh sb="25" eb="27">
      <t>セコウ</t>
    </rPh>
    <phoneticPr fontId="3"/>
  </si>
  <si>
    <t>中道町</t>
    <rPh sb="0" eb="2">
      <t>ナカミチ</t>
    </rPh>
    <rPh sb="2" eb="3">
      <t>マチ</t>
    </rPh>
    <phoneticPr fontId="3"/>
  </si>
  <si>
    <t>山梨県</t>
    <phoneticPr fontId="3"/>
  </si>
  <si>
    <t>上九一色村</t>
    <rPh sb="0" eb="1">
      <t>カミ</t>
    </rPh>
    <rPh sb="1" eb="2">
      <t>ク</t>
    </rPh>
    <rPh sb="2" eb="4">
      <t>イッショク</t>
    </rPh>
    <rPh sb="4" eb="5">
      <t>ムラ</t>
    </rPh>
    <phoneticPr fontId="3"/>
  </si>
  <si>
    <t>鬼無里村</t>
    <rPh sb="0" eb="1">
      <t>オニ</t>
    </rPh>
    <rPh sb="1" eb="2">
      <t>ム</t>
    </rPh>
    <rPh sb="2" eb="3">
      <t>サト</t>
    </rPh>
    <rPh sb="3" eb="4">
      <t>ムラ</t>
    </rPh>
    <phoneticPr fontId="3"/>
  </si>
  <si>
    <t>松本市</t>
    <rPh sb="0" eb="3">
      <t>マツモトシ</t>
    </rPh>
    <phoneticPr fontId="3"/>
  </si>
  <si>
    <t>なし</t>
    <phoneticPr fontId="3"/>
  </si>
  <si>
    <t>なし</t>
    <phoneticPr fontId="3"/>
  </si>
  <si>
    <t>新潟県</t>
    <phoneticPr fontId="3"/>
  </si>
  <si>
    <t>富山県</t>
    <phoneticPr fontId="3"/>
  </si>
  <si>
    <t>石川県</t>
    <phoneticPr fontId="3"/>
  </si>
  <si>
    <t>福井県</t>
    <phoneticPr fontId="3"/>
  </si>
  <si>
    <t>山梨県</t>
    <phoneticPr fontId="3"/>
  </si>
  <si>
    <t>長野県</t>
    <phoneticPr fontId="3"/>
  </si>
  <si>
    <t>岐阜県</t>
    <phoneticPr fontId="3"/>
  </si>
  <si>
    <t>静岡県</t>
    <phoneticPr fontId="3"/>
  </si>
  <si>
    <t>愛知県</t>
    <phoneticPr fontId="3"/>
  </si>
  <si>
    <t>三重県</t>
    <phoneticPr fontId="3"/>
  </si>
  <si>
    <t>楢川村</t>
    <rPh sb="0" eb="3">
      <t>ナラカワムラ</t>
    </rPh>
    <phoneticPr fontId="3"/>
  </si>
  <si>
    <t>佐久市</t>
    <rPh sb="0" eb="3">
      <t>サクシ</t>
    </rPh>
    <phoneticPr fontId="3"/>
  </si>
  <si>
    <t>臼田町男女共同参画基本条例
　（2002年4月1日施行）</t>
    <rPh sb="0" eb="3">
      <t>ウスダマチ</t>
    </rPh>
    <rPh sb="3" eb="9">
      <t>サンカク</t>
    </rPh>
    <rPh sb="9" eb="11">
      <t>キホン</t>
    </rPh>
    <rPh sb="11" eb="13">
      <t>ジョウレイ</t>
    </rPh>
    <rPh sb="20" eb="21">
      <t>ネン</t>
    </rPh>
    <rPh sb="22" eb="23">
      <t>ガツ</t>
    </rPh>
    <rPh sb="24" eb="25">
      <t>ニチ</t>
    </rPh>
    <rPh sb="25" eb="27">
      <t>セコウ</t>
    </rPh>
    <phoneticPr fontId="3"/>
  </si>
  <si>
    <t>浅科村</t>
    <rPh sb="0" eb="1">
      <t>アサ</t>
    </rPh>
    <rPh sb="1" eb="2">
      <t>カ</t>
    </rPh>
    <rPh sb="2" eb="3">
      <t>ムラ</t>
    </rPh>
    <phoneticPr fontId="3"/>
  </si>
  <si>
    <t>望月町</t>
    <rPh sb="0" eb="2">
      <t>モチヅキ</t>
    </rPh>
    <rPh sb="2" eb="3">
      <t>マチ</t>
    </rPh>
    <phoneticPr fontId="3"/>
  </si>
  <si>
    <t>東部町</t>
    <rPh sb="0" eb="1">
      <t>ヒガシ</t>
    </rPh>
    <rPh sb="1" eb="2">
      <t>ブ</t>
    </rPh>
    <rPh sb="2" eb="3">
      <t>マチ</t>
    </rPh>
    <phoneticPr fontId="3"/>
  </si>
  <si>
    <t>岐阜県</t>
  </si>
  <si>
    <t>岐阜市</t>
    <rPh sb="0" eb="3">
      <t>ギフシ</t>
    </rPh>
    <phoneticPr fontId="3"/>
  </si>
  <si>
    <t>岐阜市男女共同参画推進条例
　（2002年6月28日施行）</t>
    <rPh sb="0" eb="3">
      <t>ギフシ</t>
    </rPh>
    <rPh sb="3" eb="9">
      <t>サンカク</t>
    </rPh>
    <rPh sb="9" eb="11">
      <t>スイシン</t>
    </rPh>
    <rPh sb="11" eb="13">
      <t>ジョウレイ</t>
    </rPh>
    <rPh sb="20" eb="21">
      <t>ネン</t>
    </rPh>
    <rPh sb="22" eb="23">
      <t>ガツ</t>
    </rPh>
    <rPh sb="25" eb="26">
      <t>ニチ</t>
    </rPh>
    <rPh sb="26" eb="28">
      <t>セコウ</t>
    </rPh>
    <phoneticPr fontId="3"/>
  </si>
  <si>
    <t>柳津町</t>
    <rPh sb="0" eb="1">
      <t>ヤナギ</t>
    </rPh>
    <rPh sb="1" eb="2">
      <t>ツ</t>
    </rPh>
    <rPh sb="2" eb="3">
      <t>マチ</t>
    </rPh>
    <phoneticPr fontId="3"/>
  </si>
  <si>
    <t>大垣市</t>
    <rPh sb="0" eb="3">
      <t>オオガキシ</t>
    </rPh>
    <phoneticPr fontId="3"/>
  </si>
  <si>
    <t>敦賀市男女共同参画推進条例　　（2004年4月1日施行）</t>
    <rPh sb="0" eb="3">
      <t>ツルガシ</t>
    </rPh>
    <rPh sb="3" eb="9">
      <t>サンカク</t>
    </rPh>
    <rPh sb="9" eb="11">
      <t>スイシン</t>
    </rPh>
    <rPh sb="11" eb="13">
      <t>ジョウレイ</t>
    </rPh>
    <rPh sb="20" eb="21">
      <t>ネン</t>
    </rPh>
    <rPh sb="22" eb="23">
      <t>ガツ</t>
    </rPh>
    <rPh sb="24" eb="25">
      <t>ニチ</t>
    </rPh>
    <rPh sb="25" eb="27">
      <t>セコウ</t>
    </rPh>
    <phoneticPr fontId="3"/>
  </si>
  <si>
    <t>小浜市男女共同参画推進条例　　（2002年10月1日施行）</t>
    <rPh sb="0" eb="3">
      <t>オバマシ</t>
    </rPh>
    <rPh sb="3" eb="9">
      <t>サンカク</t>
    </rPh>
    <rPh sb="9" eb="11">
      <t>スイシン</t>
    </rPh>
    <rPh sb="11" eb="13">
      <t>ジョウレイ</t>
    </rPh>
    <rPh sb="20" eb="21">
      <t>ネン</t>
    </rPh>
    <rPh sb="23" eb="24">
      <t>ガツ</t>
    </rPh>
    <rPh sb="25" eb="26">
      <t>ニチ</t>
    </rPh>
    <rPh sb="26" eb="28">
      <t>セコウ</t>
    </rPh>
    <phoneticPr fontId="3"/>
  </si>
  <si>
    <t>鯖江市男女平等参画推進条例　　（2003年4月1日施行）</t>
    <rPh sb="0" eb="3">
      <t>サバエシ</t>
    </rPh>
    <rPh sb="3" eb="5">
      <t>ダンジョ</t>
    </rPh>
    <rPh sb="5" eb="7">
      <t>ビョウドウ</t>
    </rPh>
    <rPh sb="7" eb="9">
      <t>サンカク</t>
    </rPh>
    <rPh sb="9" eb="11">
      <t>スイシン</t>
    </rPh>
    <rPh sb="11" eb="13">
      <t>ジョウレイ</t>
    </rPh>
    <rPh sb="20" eb="21">
      <t>ネン</t>
    </rPh>
    <rPh sb="22" eb="23">
      <t>ガツ</t>
    </rPh>
    <rPh sb="24" eb="25">
      <t>ニチ</t>
    </rPh>
    <rPh sb="25" eb="27">
      <t>セコウ</t>
    </rPh>
    <phoneticPr fontId="3"/>
  </si>
  <si>
    <t>山梨県男女共同参画推進条例　　（2002年3月28日施行）</t>
    <rPh sb="0" eb="3">
      <t>ヤマナシケン</t>
    </rPh>
    <rPh sb="3" eb="9">
      <t>サンカク</t>
    </rPh>
    <rPh sb="9" eb="11">
      <t>スイシン</t>
    </rPh>
    <rPh sb="11" eb="13">
      <t>ジョウレイ</t>
    </rPh>
    <rPh sb="20" eb="21">
      <t>ネン</t>
    </rPh>
    <rPh sb="22" eb="23">
      <t>ガツ</t>
    </rPh>
    <rPh sb="25" eb="26">
      <t>ニチ</t>
    </rPh>
    <rPh sb="26" eb="28">
      <t>セコウ</t>
    </rPh>
    <phoneticPr fontId="3"/>
  </si>
  <si>
    <t>富士吉田市男女共同参画推進条例　　（2003年4月1日施行）</t>
    <rPh sb="0" eb="5">
      <t>フジヨシダシ</t>
    </rPh>
    <rPh sb="5" eb="11">
      <t>サンカク</t>
    </rPh>
    <rPh sb="11" eb="13">
      <t>スイシン</t>
    </rPh>
    <rPh sb="13" eb="15">
      <t>ジョウレイ</t>
    </rPh>
    <rPh sb="22" eb="23">
      <t>ネン</t>
    </rPh>
    <rPh sb="24" eb="25">
      <t>ガツ</t>
    </rPh>
    <rPh sb="26" eb="27">
      <t>ニチ</t>
    </rPh>
    <rPh sb="27" eb="29">
      <t>セコウ</t>
    </rPh>
    <phoneticPr fontId="3"/>
  </si>
  <si>
    <t>都留市男女共同参画基本条例　　（2000年3月24日施行）</t>
    <rPh sb="0" eb="3">
      <t>ツルシ</t>
    </rPh>
    <rPh sb="3" eb="9">
      <t>サンカク</t>
    </rPh>
    <rPh sb="9" eb="11">
      <t>キホン</t>
    </rPh>
    <rPh sb="11" eb="13">
      <t>ジョウレイ</t>
    </rPh>
    <rPh sb="20" eb="21">
      <t>ネン</t>
    </rPh>
    <rPh sb="22" eb="23">
      <t>ガツ</t>
    </rPh>
    <rPh sb="25" eb="26">
      <t>ニチ</t>
    </rPh>
    <rPh sb="26" eb="28">
      <t>セコウ</t>
    </rPh>
    <phoneticPr fontId="3"/>
  </si>
  <si>
    <t>大月市男女共同参画社会推進条例　　（2005年3月28日施行）</t>
    <rPh sb="0" eb="3">
      <t>オオツキシ</t>
    </rPh>
    <rPh sb="3" eb="9">
      <t>サンカク</t>
    </rPh>
    <rPh sb="9" eb="11">
      <t>シャカイ</t>
    </rPh>
    <rPh sb="11" eb="13">
      <t>スイシン</t>
    </rPh>
    <rPh sb="13" eb="15">
      <t>ジョウレイ</t>
    </rPh>
    <rPh sb="22" eb="23">
      <t>ネン</t>
    </rPh>
    <rPh sb="24" eb="25">
      <t>ガツ</t>
    </rPh>
    <rPh sb="27" eb="28">
      <t>ニチ</t>
    </rPh>
    <rPh sb="28" eb="30">
      <t>セコウ</t>
    </rPh>
    <phoneticPr fontId="3"/>
  </si>
  <si>
    <t>早川町男女共同参画社会推進条例　　（2004年6月14日施行）</t>
    <rPh sb="0" eb="2">
      <t>ハヤカワ</t>
    </rPh>
    <rPh sb="2" eb="3">
      <t>マチ</t>
    </rPh>
    <rPh sb="3" eb="9">
      <t>サンカク</t>
    </rPh>
    <rPh sb="9" eb="11">
      <t>シャカイ</t>
    </rPh>
    <rPh sb="11" eb="13">
      <t>スイシン</t>
    </rPh>
    <rPh sb="13" eb="15">
      <t>ジョウレイ</t>
    </rPh>
    <rPh sb="22" eb="23">
      <t>ネン</t>
    </rPh>
    <rPh sb="24" eb="25">
      <t>ガツ</t>
    </rPh>
    <rPh sb="27" eb="28">
      <t>ニチ</t>
    </rPh>
    <rPh sb="28" eb="30">
      <t>セコウ</t>
    </rPh>
    <phoneticPr fontId="3"/>
  </si>
  <si>
    <t>南部町男女共同参画推進条例
　（2005年3月25日施行）</t>
    <rPh sb="0" eb="2">
      <t>ナンブ</t>
    </rPh>
    <rPh sb="2" eb="3">
      <t>マチ</t>
    </rPh>
    <rPh sb="3" eb="9">
      <t>サンカク</t>
    </rPh>
    <rPh sb="9" eb="11">
      <t>スイシン</t>
    </rPh>
    <rPh sb="11" eb="13">
      <t>ジョウレイ</t>
    </rPh>
    <rPh sb="20" eb="21">
      <t>ネン</t>
    </rPh>
    <rPh sb="22" eb="23">
      <t>ガツ</t>
    </rPh>
    <rPh sb="25" eb="26">
      <t>ニチ</t>
    </rPh>
    <rPh sb="26" eb="28">
      <t>セコウ</t>
    </rPh>
    <phoneticPr fontId="3"/>
  </si>
  <si>
    <t>山中湖村男女共同参画推進条例　　（2004年10月1日施行）</t>
    <rPh sb="0" eb="4">
      <t>ヤマナカコムラ</t>
    </rPh>
    <rPh sb="4" eb="10">
      <t>サンカク</t>
    </rPh>
    <rPh sb="10" eb="12">
      <t>スイシン</t>
    </rPh>
    <rPh sb="12" eb="14">
      <t>ジョウレイ</t>
    </rPh>
    <rPh sb="21" eb="22">
      <t>ネン</t>
    </rPh>
    <rPh sb="24" eb="25">
      <t>ガツ</t>
    </rPh>
    <rPh sb="26" eb="27">
      <t>ニチ</t>
    </rPh>
    <rPh sb="27" eb="29">
      <t>セコウ</t>
    </rPh>
    <phoneticPr fontId="3"/>
  </si>
  <si>
    <t>長野県男女共同参画社会づくり条例　　（2002年12月26日施行、一部2003年4月1日施行）</t>
    <rPh sb="0" eb="3">
      <t>ナガノケン</t>
    </rPh>
    <rPh sb="3" eb="9">
      <t>サンカク</t>
    </rPh>
    <rPh sb="9" eb="11">
      <t>シャカイ</t>
    </rPh>
    <rPh sb="14" eb="16">
      <t>ジョウレイ</t>
    </rPh>
    <rPh sb="23" eb="24">
      <t>ネン</t>
    </rPh>
    <rPh sb="26" eb="27">
      <t>ガツ</t>
    </rPh>
    <rPh sb="29" eb="30">
      <t>ニチ</t>
    </rPh>
    <rPh sb="30" eb="32">
      <t>セコウ</t>
    </rPh>
    <rPh sb="33" eb="35">
      <t>イチブ</t>
    </rPh>
    <rPh sb="39" eb="40">
      <t>ネン</t>
    </rPh>
    <rPh sb="41" eb="42">
      <t>ガツ</t>
    </rPh>
    <rPh sb="43" eb="44">
      <t>ニチ</t>
    </rPh>
    <rPh sb="44" eb="46">
      <t>セコウ</t>
    </rPh>
    <phoneticPr fontId="3"/>
  </si>
  <si>
    <t>岡谷市男女共同参画条例　　（2004年4月1日施行）</t>
    <rPh sb="0" eb="3">
      <t>オカヤシ</t>
    </rPh>
    <rPh sb="3" eb="9">
      <t>サンカク</t>
    </rPh>
    <rPh sb="9" eb="11">
      <t>ジョウレイ</t>
    </rPh>
    <rPh sb="18" eb="19">
      <t>ネン</t>
    </rPh>
    <rPh sb="20" eb="21">
      <t>ガツ</t>
    </rPh>
    <rPh sb="22" eb="23">
      <t>ニチ</t>
    </rPh>
    <rPh sb="23" eb="25">
      <t>セコウ</t>
    </rPh>
    <phoneticPr fontId="3"/>
  </si>
  <si>
    <t>諏訪市男女共同参画推進条例　　（2003年4月1日施行）</t>
    <rPh sb="0" eb="3">
      <t>スワシ</t>
    </rPh>
    <rPh sb="3" eb="9">
      <t>サンカク</t>
    </rPh>
    <rPh sb="9" eb="11">
      <t>スイシン</t>
    </rPh>
    <rPh sb="11" eb="13">
      <t>ジョウレイ</t>
    </rPh>
    <rPh sb="20" eb="21">
      <t>ネン</t>
    </rPh>
    <rPh sb="22" eb="23">
      <t>ガツ</t>
    </rPh>
    <rPh sb="24" eb="25">
      <t>ニチ</t>
    </rPh>
    <rPh sb="25" eb="27">
      <t>セコウ</t>
    </rPh>
    <phoneticPr fontId="3"/>
  </si>
  <si>
    <t>小諸市男女共同参画推進条例　　（2006年4月1日施行）</t>
    <rPh sb="0" eb="3">
      <t>コモロシ</t>
    </rPh>
    <rPh sb="3" eb="9">
      <t>サンカク</t>
    </rPh>
    <rPh sb="9" eb="11">
      <t>スイシン</t>
    </rPh>
    <rPh sb="11" eb="13">
      <t>ジョウレイ</t>
    </rPh>
    <rPh sb="20" eb="21">
      <t>ネン</t>
    </rPh>
    <rPh sb="22" eb="23">
      <t>ガツ</t>
    </rPh>
    <rPh sb="24" eb="25">
      <t>ニチ</t>
    </rPh>
    <rPh sb="25" eb="27">
      <t>セコウ</t>
    </rPh>
    <phoneticPr fontId="3"/>
  </si>
  <si>
    <t>茅野市男女共同参画基本条例　　（2001年3月30日施行）</t>
    <rPh sb="0" eb="3">
      <t>チノシ</t>
    </rPh>
    <rPh sb="3" eb="9">
      <t>サンカク</t>
    </rPh>
    <rPh sb="9" eb="11">
      <t>キホン</t>
    </rPh>
    <rPh sb="11" eb="13">
      <t>ジョウレイ</t>
    </rPh>
    <rPh sb="20" eb="21">
      <t>ネン</t>
    </rPh>
    <rPh sb="22" eb="23">
      <t>ガツ</t>
    </rPh>
    <rPh sb="25" eb="26">
      <t>ニチ</t>
    </rPh>
    <rPh sb="26" eb="28">
      <t>セコウ</t>
    </rPh>
    <phoneticPr fontId="3"/>
  </si>
  <si>
    <t>下諏訪町男女共同参画いきいき社会づくり条例　　（2004年4月1日施行）</t>
    <rPh sb="0" eb="4">
      <t>シモスワマチ</t>
    </rPh>
    <rPh sb="4" eb="10">
      <t>サンカク</t>
    </rPh>
    <rPh sb="14" eb="16">
      <t>シャカイ</t>
    </rPh>
    <rPh sb="19" eb="21">
      <t>ジョウレイ</t>
    </rPh>
    <rPh sb="28" eb="29">
      <t>ネン</t>
    </rPh>
    <rPh sb="30" eb="31">
      <t>ガツ</t>
    </rPh>
    <rPh sb="32" eb="33">
      <t>ニチ</t>
    </rPh>
    <rPh sb="33" eb="35">
      <t>セコウ</t>
    </rPh>
    <phoneticPr fontId="3"/>
  </si>
  <si>
    <t>富士見町男女共同参画社会づくり条例　　（2005年4月1日施行）</t>
    <rPh sb="0" eb="4">
      <t>フジミチョウ</t>
    </rPh>
    <rPh sb="4" eb="10">
      <t>サンカク</t>
    </rPh>
    <rPh sb="10" eb="12">
      <t>シャカイ</t>
    </rPh>
    <rPh sb="15" eb="17">
      <t>ジョウレイ</t>
    </rPh>
    <rPh sb="24" eb="25">
      <t>ネン</t>
    </rPh>
    <rPh sb="26" eb="27">
      <t>ガツ</t>
    </rPh>
    <rPh sb="28" eb="29">
      <t>ニチ</t>
    </rPh>
    <rPh sb="29" eb="31">
      <t>セコウ</t>
    </rPh>
    <phoneticPr fontId="3"/>
  </si>
  <si>
    <t>笑顔輝く池田町男女共同参画まちづくり条例　　（2005年1月1日施行）</t>
    <rPh sb="0" eb="2">
      <t>エガオ</t>
    </rPh>
    <rPh sb="2" eb="3">
      <t>カガヤ</t>
    </rPh>
    <rPh sb="4" eb="7">
      <t>イケダマチ</t>
    </rPh>
    <rPh sb="7" eb="13">
      <t>サンカク</t>
    </rPh>
    <rPh sb="18" eb="20">
      <t>ジョウレイ</t>
    </rPh>
    <rPh sb="27" eb="28">
      <t>ネン</t>
    </rPh>
    <rPh sb="29" eb="30">
      <t>ガツ</t>
    </rPh>
    <rPh sb="31" eb="32">
      <t>ニチ</t>
    </rPh>
    <rPh sb="32" eb="34">
      <t>セコウ</t>
    </rPh>
    <phoneticPr fontId="3"/>
  </si>
  <si>
    <t>松川村男女共同参画推進条例　　（2005年4月1日施行）</t>
    <rPh sb="0" eb="3">
      <t>マツカワムラ</t>
    </rPh>
    <rPh sb="3" eb="9">
      <t>サンカク</t>
    </rPh>
    <rPh sb="9" eb="11">
      <t>スイシン</t>
    </rPh>
    <rPh sb="11" eb="13">
      <t>ジョウレイ</t>
    </rPh>
    <rPh sb="20" eb="21">
      <t>ネン</t>
    </rPh>
    <rPh sb="22" eb="23">
      <t>ガツ</t>
    </rPh>
    <rPh sb="24" eb="25">
      <t>ニチ</t>
    </rPh>
    <rPh sb="25" eb="27">
      <t>セコウ</t>
    </rPh>
    <phoneticPr fontId="3"/>
  </si>
  <si>
    <t>小布施町男女共同参画社会推進条例　　（2001年9月20日施行）</t>
    <rPh sb="0" eb="4">
      <t>オブセマチ</t>
    </rPh>
    <rPh sb="4" eb="10">
      <t>サンカク</t>
    </rPh>
    <rPh sb="10" eb="12">
      <t>シャカイ</t>
    </rPh>
    <rPh sb="12" eb="14">
      <t>スイシン</t>
    </rPh>
    <rPh sb="14" eb="16">
      <t>ジョウレイ</t>
    </rPh>
    <rPh sb="23" eb="24">
      <t>ネン</t>
    </rPh>
    <rPh sb="25" eb="26">
      <t>ガツ</t>
    </rPh>
    <rPh sb="28" eb="29">
      <t>ニチ</t>
    </rPh>
    <rPh sb="29" eb="31">
      <t>セコウ</t>
    </rPh>
    <phoneticPr fontId="3"/>
  </si>
  <si>
    <t>信濃町男女共同参画社会推進条例　　（2005年7月1日施行）</t>
    <rPh sb="0" eb="3">
      <t>シナノマチ</t>
    </rPh>
    <rPh sb="3" eb="9">
      <t>サンカク</t>
    </rPh>
    <rPh sb="9" eb="11">
      <t>シャカイ</t>
    </rPh>
    <rPh sb="11" eb="13">
      <t>スイシン</t>
    </rPh>
    <rPh sb="13" eb="15">
      <t>ジョウレイ</t>
    </rPh>
    <rPh sb="22" eb="23">
      <t>ネン</t>
    </rPh>
    <rPh sb="24" eb="25">
      <t>ガツ</t>
    </rPh>
    <rPh sb="26" eb="27">
      <t>ニチ</t>
    </rPh>
    <rPh sb="27" eb="29">
      <t>セコウ</t>
    </rPh>
    <phoneticPr fontId="3"/>
  </si>
  <si>
    <t>高山村男女共同参画社会づくり条例　　（2003年4月1日施行）</t>
    <rPh sb="0" eb="3">
      <t>タカヤマムラ</t>
    </rPh>
    <rPh sb="3" eb="9">
      <t>サンカク</t>
    </rPh>
    <rPh sb="9" eb="11">
      <t>シャカイ</t>
    </rPh>
    <rPh sb="14" eb="16">
      <t>ジョウレイ</t>
    </rPh>
    <rPh sb="23" eb="24">
      <t>ネン</t>
    </rPh>
    <rPh sb="25" eb="26">
      <t>ガツ</t>
    </rPh>
    <rPh sb="27" eb="28">
      <t>ニチ</t>
    </rPh>
    <rPh sb="28" eb="30">
      <t>セコウ</t>
    </rPh>
    <phoneticPr fontId="3"/>
  </si>
  <si>
    <t>岐阜県男女が平等に人として尊重される男女共同参画社会づくり条例　　（2003年11月1日施行、一部2004年4月1日施行）</t>
    <rPh sb="0" eb="3">
      <t>ギフケン</t>
    </rPh>
    <rPh sb="3" eb="5">
      <t>ダンジョ</t>
    </rPh>
    <rPh sb="6" eb="8">
      <t>ビョウドウ</t>
    </rPh>
    <rPh sb="9" eb="10">
      <t>ヒト</t>
    </rPh>
    <rPh sb="13" eb="15">
      <t>ソンチョウ</t>
    </rPh>
    <rPh sb="18" eb="24">
      <t>サンカク</t>
    </rPh>
    <rPh sb="24" eb="26">
      <t>シャカイ</t>
    </rPh>
    <rPh sb="29" eb="31">
      <t>ジョウレイ</t>
    </rPh>
    <rPh sb="38" eb="39">
      <t>ネン</t>
    </rPh>
    <rPh sb="41" eb="42">
      <t>ガツ</t>
    </rPh>
    <rPh sb="43" eb="44">
      <t>ニチ</t>
    </rPh>
    <rPh sb="44" eb="46">
      <t>セコウ</t>
    </rPh>
    <rPh sb="47" eb="49">
      <t>イチブ</t>
    </rPh>
    <rPh sb="53" eb="54">
      <t>ネン</t>
    </rPh>
    <rPh sb="55" eb="56">
      <t>ガツ</t>
    </rPh>
    <rPh sb="57" eb="58">
      <t>ニチ</t>
    </rPh>
    <rPh sb="58" eb="60">
      <t>シコウ</t>
    </rPh>
    <phoneticPr fontId="3"/>
  </si>
  <si>
    <t>養老町男女共同参画のまちづくり条例　　（2005年4月1日施行）</t>
    <rPh sb="0" eb="3">
      <t>ヨウロウチョウ</t>
    </rPh>
    <rPh sb="3" eb="9">
      <t>サンカク</t>
    </rPh>
    <rPh sb="15" eb="17">
      <t>ジョウレイ</t>
    </rPh>
    <rPh sb="24" eb="25">
      <t>ネン</t>
    </rPh>
    <rPh sb="26" eb="27">
      <t>ガツ</t>
    </rPh>
    <rPh sb="28" eb="29">
      <t>ニチ</t>
    </rPh>
    <rPh sb="29" eb="31">
      <t>セコウ</t>
    </rPh>
    <phoneticPr fontId="3"/>
  </si>
  <si>
    <t>静岡県男女共同参画推進条例　　（2001年7月24日施行）</t>
    <rPh sb="0" eb="3">
      <t>シズオカケン</t>
    </rPh>
    <rPh sb="3" eb="9">
      <t>サンカク</t>
    </rPh>
    <rPh sb="9" eb="11">
      <t>スイシン</t>
    </rPh>
    <rPh sb="11" eb="13">
      <t>ジョウレイ</t>
    </rPh>
    <rPh sb="20" eb="21">
      <t>ネン</t>
    </rPh>
    <rPh sb="22" eb="23">
      <t>ガツ</t>
    </rPh>
    <rPh sb="25" eb="26">
      <t>ニチ</t>
    </rPh>
    <rPh sb="26" eb="28">
      <t>セコウ</t>
    </rPh>
    <phoneticPr fontId="3"/>
  </si>
  <si>
    <t>熱海市男女共同参画推進条例　　（2002年12月24日施行）</t>
    <rPh sb="0" eb="3">
      <t>アタミシ</t>
    </rPh>
    <rPh sb="3" eb="9">
      <t>サンカク</t>
    </rPh>
    <rPh sb="9" eb="11">
      <t>スイシン</t>
    </rPh>
    <rPh sb="11" eb="13">
      <t>ジョウレイ</t>
    </rPh>
    <rPh sb="20" eb="21">
      <t>ネン</t>
    </rPh>
    <rPh sb="23" eb="24">
      <t>ガツ</t>
    </rPh>
    <rPh sb="26" eb="27">
      <t>ニチ</t>
    </rPh>
    <rPh sb="27" eb="29">
      <t>セコウ</t>
    </rPh>
    <phoneticPr fontId="3"/>
  </si>
  <si>
    <t>富士宮市男女共同参画推進条例　　（2004年4月1日施行）</t>
    <rPh sb="0" eb="4">
      <t>フジノミヤシ</t>
    </rPh>
    <rPh sb="4" eb="10">
      <t>サンカク</t>
    </rPh>
    <rPh sb="10" eb="12">
      <t>スイシン</t>
    </rPh>
    <rPh sb="12" eb="14">
      <t>ジョウレイ</t>
    </rPh>
    <rPh sb="21" eb="22">
      <t>ネン</t>
    </rPh>
    <rPh sb="23" eb="24">
      <t>ガツ</t>
    </rPh>
    <rPh sb="25" eb="26">
      <t>ニチ</t>
    </rPh>
    <rPh sb="26" eb="28">
      <t>セコウ</t>
    </rPh>
    <phoneticPr fontId="3"/>
  </si>
  <si>
    <t>西川町</t>
    <rPh sb="0" eb="3">
      <t>ニシカワマチ</t>
    </rPh>
    <phoneticPr fontId="3"/>
  </si>
  <si>
    <t>味方村</t>
    <rPh sb="0" eb="2">
      <t>ミカタ</t>
    </rPh>
    <rPh sb="2" eb="3">
      <t>ムラ</t>
    </rPh>
    <phoneticPr fontId="3"/>
  </si>
  <si>
    <t>潟東村</t>
    <rPh sb="0" eb="1">
      <t>ガタ</t>
    </rPh>
    <rPh sb="1" eb="2">
      <t>トウ</t>
    </rPh>
    <rPh sb="2" eb="3">
      <t>ムラ</t>
    </rPh>
    <phoneticPr fontId="3"/>
  </si>
  <si>
    <t>月潟村</t>
    <rPh sb="0" eb="1">
      <t>ツキ</t>
    </rPh>
    <rPh sb="1" eb="2">
      <t>ガタ</t>
    </rPh>
    <rPh sb="2" eb="3">
      <t>ムラ</t>
    </rPh>
    <phoneticPr fontId="3"/>
  </si>
  <si>
    <t>中之口村</t>
    <rPh sb="0" eb="3">
      <t>ナカノクチ</t>
    </rPh>
    <rPh sb="3" eb="4">
      <t>ムラ</t>
    </rPh>
    <phoneticPr fontId="3"/>
  </si>
  <si>
    <t>新潟県</t>
    <phoneticPr fontId="3"/>
  </si>
  <si>
    <t>新津市</t>
    <rPh sb="0" eb="3">
      <t>ニイツシ</t>
    </rPh>
    <phoneticPr fontId="3"/>
  </si>
  <si>
    <t>巻町</t>
    <rPh sb="0" eb="2">
      <t>マキマチ</t>
    </rPh>
    <phoneticPr fontId="3"/>
  </si>
  <si>
    <t>三条市</t>
    <rPh sb="0" eb="3">
      <t>サンジョウシ</t>
    </rPh>
    <phoneticPr fontId="3"/>
  </si>
  <si>
    <t>栄町</t>
    <rPh sb="0" eb="2">
      <t>サカエチョウ</t>
    </rPh>
    <phoneticPr fontId="3"/>
  </si>
  <si>
    <t>下田村</t>
    <rPh sb="0" eb="3">
      <t>シモダムラ</t>
    </rPh>
    <phoneticPr fontId="3"/>
  </si>
  <si>
    <t>妙高高原町</t>
    <rPh sb="0" eb="2">
      <t>ミョウコウ</t>
    </rPh>
    <rPh sb="2" eb="4">
      <t>コウゲン</t>
    </rPh>
    <rPh sb="4" eb="5">
      <t>マチ</t>
    </rPh>
    <phoneticPr fontId="3"/>
  </si>
  <si>
    <t>妙高村</t>
    <rPh sb="0" eb="3">
      <t>ミョウコウムラ</t>
    </rPh>
    <phoneticPr fontId="3"/>
  </si>
  <si>
    <t>上越市</t>
    <rPh sb="0" eb="3">
      <t>ジョウエツシ</t>
    </rPh>
    <phoneticPr fontId="3"/>
  </si>
  <si>
    <t>上越市男女共同参画基本条例
　（2002年4月1日施行）</t>
    <rPh sb="0" eb="3">
      <t>ジョウエツシ</t>
    </rPh>
    <rPh sb="3" eb="9">
      <t>サンカク</t>
    </rPh>
    <rPh sb="9" eb="11">
      <t>キホン</t>
    </rPh>
    <rPh sb="11" eb="13">
      <t>ジョウレイ</t>
    </rPh>
    <rPh sb="20" eb="21">
      <t>ネン</t>
    </rPh>
    <rPh sb="22" eb="23">
      <t>ガツ</t>
    </rPh>
    <rPh sb="24" eb="25">
      <t>ニチ</t>
    </rPh>
    <rPh sb="25" eb="27">
      <t>セコウ</t>
    </rPh>
    <phoneticPr fontId="3"/>
  </si>
  <si>
    <t>安塚町</t>
    <rPh sb="0" eb="1">
      <t>アン</t>
    </rPh>
    <rPh sb="1" eb="2">
      <t>ヅカ</t>
    </rPh>
    <rPh sb="2" eb="3">
      <t>マチ</t>
    </rPh>
    <phoneticPr fontId="3"/>
  </si>
  <si>
    <t>浦川原村</t>
    <rPh sb="0" eb="1">
      <t>ウラ</t>
    </rPh>
    <rPh sb="1" eb="3">
      <t>カワハラ</t>
    </rPh>
    <rPh sb="3" eb="4">
      <t>ムラ</t>
    </rPh>
    <phoneticPr fontId="3"/>
  </si>
  <si>
    <t>なし</t>
    <phoneticPr fontId="3"/>
  </si>
  <si>
    <t>新潟県</t>
    <phoneticPr fontId="3"/>
  </si>
  <si>
    <t>大島村</t>
    <rPh sb="0" eb="3">
      <t>オオシマムラ</t>
    </rPh>
    <phoneticPr fontId="3"/>
  </si>
  <si>
    <t>牧村</t>
    <rPh sb="0" eb="2">
      <t>マキムラ</t>
    </rPh>
    <phoneticPr fontId="3"/>
  </si>
  <si>
    <t>柿崎町</t>
    <rPh sb="0" eb="3">
      <t>カキザキマチ</t>
    </rPh>
    <phoneticPr fontId="3"/>
  </si>
  <si>
    <t>大潟町</t>
    <rPh sb="0" eb="2">
      <t>オオガタ</t>
    </rPh>
    <rPh sb="2" eb="3">
      <t>マチ</t>
    </rPh>
    <phoneticPr fontId="3"/>
  </si>
  <si>
    <t>頚城村</t>
    <rPh sb="0" eb="2">
      <t>クビキ</t>
    </rPh>
    <rPh sb="2" eb="3">
      <t>ムラ</t>
    </rPh>
    <phoneticPr fontId="3"/>
  </si>
  <si>
    <t>吉川町</t>
    <rPh sb="0" eb="3">
      <t>ヨシカワマチ</t>
    </rPh>
    <phoneticPr fontId="3"/>
  </si>
  <si>
    <t>中郷村</t>
    <rPh sb="0" eb="2">
      <t>ナカゴウ</t>
    </rPh>
    <rPh sb="2" eb="3">
      <t>ムラ</t>
    </rPh>
    <phoneticPr fontId="3"/>
  </si>
  <si>
    <t>板倉町</t>
    <rPh sb="0" eb="2">
      <t>イタクラ</t>
    </rPh>
    <rPh sb="2" eb="3">
      <t>マチ</t>
    </rPh>
    <phoneticPr fontId="3"/>
  </si>
  <si>
    <t>清里村</t>
    <rPh sb="0" eb="3">
      <t>キヨサトムラ</t>
    </rPh>
    <phoneticPr fontId="3"/>
  </si>
  <si>
    <t>女と男、性別にしばられない生き方を支援するための三和村男女共同参画推進条例　（2004年1月1日施行）</t>
    <rPh sb="0" eb="1">
      <t>オンナ</t>
    </rPh>
    <rPh sb="2" eb="3">
      <t>オトコ</t>
    </rPh>
    <rPh sb="4" eb="6">
      <t>セイベツ</t>
    </rPh>
    <rPh sb="13" eb="14">
      <t>イ</t>
    </rPh>
    <rPh sb="15" eb="16">
      <t>カタ</t>
    </rPh>
    <rPh sb="17" eb="19">
      <t>シエン</t>
    </rPh>
    <rPh sb="24" eb="26">
      <t>サンワ</t>
    </rPh>
    <rPh sb="26" eb="27">
      <t>ムラ</t>
    </rPh>
    <rPh sb="27" eb="33">
      <t>サンカク</t>
    </rPh>
    <rPh sb="33" eb="35">
      <t>スイシン</t>
    </rPh>
    <rPh sb="35" eb="37">
      <t>ジョウレイ</t>
    </rPh>
    <rPh sb="43" eb="44">
      <t>ネン</t>
    </rPh>
    <rPh sb="45" eb="46">
      <t>ガツ</t>
    </rPh>
    <rPh sb="47" eb="48">
      <t>ニチ</t>
    </rPh>
    <rPh sb="48" eb="50">
      <t>セコウ</t>
    </rPh>
    <phoneticPr fontId="3"/>
  </si>
  <si>
    <t>新潟県</t>
    <phoneticPr fontId="3"/>
  </si>
  <si>
    <t>名立町</t>
    <rPh sb="0" eb="1">
      <t>ナ</t>
    </rPh>
    <rPh sb="1" eb="2">
      <t>ダ</t>
    </rPh>
    <rPh sb="2" eb="3">
      <t>マチ</t>
    </rPh>
    <phoneticPr fontId="3"/>
  </si>
  <si>
    <t>なし</t>
    <phoneticPr fontId="3"/>
  </si>
  <si>
    <t>富山県</t>
  </si>
  <si>
    <t>大沢野町</t>
    <rPh sb="0" eb="2">
      <t>オオサワ</t>
    </rPh>
    <rPh sb="2" eb="3">
      <t>ノ</t>
    </rPh>
    <rPh sb="3" eb="4">
      <t>マチ</t>
    </rPh>
    <phoneticPr fontId="3"/>
  </si>
  <si>
    <t>富山県</t>
    <phoneticPr fontId="3"/>
  </si>
  <si>
    <t>大山町男女平等社会推進条例
　（2003年1月1日施行）</t>
    <rPh sb="0" eb="3">
      <t>オオヤママチ</t>
    </rPh>
    <rPh sb="3" eb="5">
      <t>ダンジョ</t>
    </rPh>
    <rPh sb="5" eb="7">
      <t>ビョウドウ</t>
    </rPh>
    <rPh sb="7" eb="9">
      <t>シャカイ</t>
    </rPh>
    <rPh sb="9" eb="11">
      <t>スイシン</t>
    </rPh>
    <rPh sb="11" eb="13">
      <t>ジョウレイ</t>
    </rPh>
    <rPh sb="20" eb="21">
      <t>ネン</t>
    </rPh>
    <rPh sb="22" eb="23">
      <t>ガツ</t>
    </rPh>
    <rPh sb="24" eb="25">
      <t>ニチ</t>
    </rPh>
    <rPh sb="25" eb="27">
      <t>セコウ</t>
    </rPh>
    <phoneticPr fontId="3"/>
  </si>
  <si>
    <t>小牧市男女共同参画条例　　（2003年4月1日施行）</t>
    <rPh sb="0" eb="3">
      <t>コマキシ</t>
    </rPh>
    <rPh sb="3" eb="9">
      <t>サンカク</t>
    </rPh>
    <rPh sb="9" eb="11">
      <t>ジョウレイ</t>
    </rPh>
    <rPh sb="18" eb="19">
      <t>ネン</t>
    </rPh>
    <rPh sb="20" eb="21">
      <t>ガツ</t>
    </rPh>
    <rPh sb="22" eb="23">
      <t>ニチ</t>
    </rPh>
    <rPh sb="23" eb="25">
      <t>セコウ</t>
    </rPh>
    <phoneticPr fontId="3"/>
  </si>
  <si>
    <t>おおぶ男女共同参画推進条例　　（2003年10月1日施行）</t>
    <rPh sb="3" eb="9">
      <t>サンカク</t>
    </rPh>
    <rPh sb="9" eb="11">
      <t>スイシン</t>
    </rPh>
    <rPh sb="11" eb="13">
      <t>ジョウレイ</t>
    </rPh>
    <rPh sb="20" eb="21">
      <t>ネン</t>
    </rPh>
    <rPh sb="23" eb="24">
      <t>ガツ</t>
    </rPh>
    <rPh sb="25" eb="26">
      <t>ニチ</t>
    </rPh>
    <rPh sb="26" eb="28">
      <t>セコウ</t>
    </rPh>
    <phoneticPr fontId="3"/>
  </si>
  <si>
    <t>四日市市男女共同参画推進条例
　（2006年4月1日施行）</t>
    <rPh sb="0" eb="2">
      <t>ヨッカ</t>
    </rPh>
    <rPh sb="2" eb="3">
      <t>イチ</t>
    </rPh>
    <rPh sb="3" eb="4">
      <t>シ</t>
    </rPh>
    <rPh sb="4" eb="10">
      <t>サンカク</t>
    </rPh>
    <rPh sb="10" eb="12">
      <t>スイシン</t>
    </rPh>
    <rPh sb="12" eb="14">
      <t>ジョウレイ</t>
    </rPh>
    <rPh sb="21" eb="22">
      <t>ネン</t>
    </rPh>
    <rPh sb="23" eb="24">
      <t>ガツ</t>
    </rPh>
    <rPh sb="25" eb="26">
      <t>ニチ</t>
    </rPh>
    <rPh sb="26" eb="28">
      <t>セコウ</t>
    </rPh>
    <phoneticPr fontId="3"/>
  </si>
  <si>
    <t>名張市男女共同参画推進条例　　（2006年4月1日施行）</t>
    <rPh sb="0" eb="3">
      <t>ナバリシ</t>
    </rPh>
    <rPh sb="3" eb="9">
      <t>サンカク</t>
    </rPh>
    <rPh sb="9" eb="11">
      <t>スイシン</t>
    </rPh>
    <rPh sb="11" eb="13">
      <t>ジョウレイ</t>
    </rPh>
    <rPh sb="20" eb="21">
      <t>ネン</t>
    </rPh>
    <rPh sb="22" eb="23">
      <t>ガツ</t>
    </rPh>
    <rPh sb="24" eb="25">
      <t>ニチ</t>
    </rPh>
    <rPh sb="25" eb="27">
      <t>セコウ</t>
    </rPh>
    <phoneticPr fontId="3"/>
  </si>
  <si>
    <t>新潟市男女共同参画推進条例
　（2005年4月1日施行）</t>
    <rPh sb="0" eb="2">
      <t>ニイガタ</t>
    </rPh>
    <rPh sb="2" eb="3">
      <t>シ</t>
    </rPh>
    <rPh sb="3" eb="9">
      <t>サンカク</t>
    </rPh>
    <rPh sb="9" eb="11">
      <t>スイシン</t>
    </rPh>
    <rPh sb="11" eb="13">
      <t>ジョウレイ</t>
    </rPh>
    <rPh sb="20" eb="21">
      <t>ネン</t>
    </rPh>
    <rPh sb="22" eb="23">
      <t>ガツ</t>
    </rPh>
    <rPh sb="24" eb="25">
      <t>ニチ</t>
    </rPh>
    <rPh sb="25" eb="27">
      <t>セコウ</t>
    </rPh>
    <phoneticPr fontId="3"/>
  </si>
  <si>
    <t>三条市男女共同参画推進条例
　（2006年4月1日施行）</t>
    <rPh sb="0" eb="3">
      <t>サンジョウシ</t>
    </rPh>
    <rPh sb="3" eb="9">
      <t>サンカク</t>
    </rPh>
    <rPh sb="9" eb="11">
      <t>スイシン</t>
    </rPh>
    <rPh sb="11" eb="13">
      <t>ジョウレイ</t>
    </rPh>
    <rPh sb="20" eb="21">
      <t>ネン</t>
    </rPh>
    <rPh sb="22" eb="23">
      <t>ガツ</t>
    </rPh>
    <rPh sb="24" eb="25">
      <t>ニチ</t>
    </rPh>
    <rPh sb="25" eb="27">
      <t>セコウ</t>
    </rPh>
    <phoneticPr fontId="3"/>
  </si>
  <si>
    <t>富山市男女共同参画推進条例
　（2006年4月1日施行）</t>
    <rPh sb="0" eb="3">
      <t>トヤマシ</t>
    </rPh>
    <rPh sb="3" eb="9">
      <t>サンカク</t>
    </rPh>
    <rPh sb="9" eb="11">
      <t>スイシン</t>
    </rPh>
    <rPh sb="11" eb="13">
      <t>ジョウレイ</t>
    </rPh>
    <rPh sb="20" eb="21">
      <t>ネン</t>
    </rPh>
    <rPh sb="22" eb="23">
      <t>ガツ</t>
    </rPh>
    <rPh sb="24" eb="25">
      <t>ニチ</t>
    </rPh>
    <rPh sb="25" eb="27">
      <t>セコウ</t>
    </rPh>
    <phoneticPr fontId="3"/>
  </si>
  <si>
    <t>砺波市男女共同参画推進条例
　（2005年9月27日施行）</t>
    <rPh sb="0" eb="2">
      <t>トナミ</t>
    </rPh>
    <rPh sb="2" eb="3">
      <t>シ</t>
    </rPh>
    <rPh sb="3" eb="9">
      <t>サンカク</t>
    </rPh>
    <rPh sb="9" eb="11">
      <t>スイシン</t>
    </rPh>
    <rPh sb="11" eb="13">
      <t>ジョウレイ</t>
    </rPh>
    <rPh sb="20" eb="21">
      <t>ネン</t>
    </rPh>
    <rPh sb="22" eb="23">
      <t>ガツ</t>
    </rPh>
    <rPh sb="25" eb="26">
      <t>ニチ</t>
    </rPh>
    <rPh sb="26" eb="28">
      <t>セコウ</t>
    </rPh>
    <phoneticPr fontId="3"/>
  </si>
  <si>
    <t>南砺市男女共同参画推進条例
　（2006年4月1日施行）</t>
    <rPh sb="0" eb="3">
      <t>ナントシ</t>
    </rPh>
    <rPh sb="3" eb="9">
      <t>サンカク</t>
    </rPh>
    <rPh sb="9" eb="11">
      <t>スイシン</t>
    </rPh>
    <rPh sb="11" eb="13">
      <t>ジョウレイ</t>
    </rPh>
    <rPh sb="20" eb="21">
      <t>ネン</t>
    </rPh>
    <rPh sb="22" eb="23">
      <t>ガツ</t>
    </rPh>
    <rPh sb="24" eb="25">
      <t>ニチ</t>
    </rPh>
    <rPh sb="25" eb="27">
      <t>セコウ</t>
    </rPh>
    <phoneticPr fontId="3"/>
  </si>
  <si>
    <t>七尾市男女共同参画推進条例
　（2004年10月1日施行）</t>
    <rPh sb="0" eb="3">
      <t>ナナオシ</t>
    </rPh>
    <rPh sb="3" eb="9">
      <t>サンカク</t>
    </rPh>
    <rPh sb="9" eb="11">
      <t>スイシン</t>
    </rPh>
    <rPh sb="11" eb="13">
      <t>ジョウレイ</t>
    </rPh>
    <rPh sb="20" eb="21">
      <t>ネン</t>
    </rPh>
    <rPh sb="23" eb="24">
      <t>ガツ</t>
    </rPh>
    <rPh sb="25" eb="26">
      <t>ニチ</t>
    </rPh>
    <rPh sb="26" eb="28">
      <t>セコウ</t>
    </rPh>
    <phoneticPr fontId="3"/>
  </si>
  <si>
    <t>加賀市男女共同参画推進条例
　（2005年10月1日）</t>
    <rPh sb="0" eb="3">
      <t>カガシ</t>
    </rPh>
    <rPh sb="3" eb="9">
      <t>サンカク</t>
    </rPh>
    <rPh sb="9" eb="11">
      <t>スイシン</t>
    </rPh>
    <rPh sb="11" eb="13">
      <t>ジョウレイ</t>
    </rPh>
    <rPh sb="20" eb="21">
      <t>ネン</t>
    </rPh>
    <rPh sb="23" eb="24">
      <t>ガツ</t>
    </rPh>
    <rPh sb="25" eb="26">
      <t>ニチ</t>
    </rPh>
    <phoneticPr fontId="3"/>
  </si>
  <si>
    <t>新井市条例</t>
    <rPh sb="0" eb="3">
      <t>アライシ</t>
    </rPh>
    <rPh sb="3" eb="5">
      <t>ジョウレイ</t>
    </rPh>
    <phoneticPr fontId="3"/>
  </si>
  <si>
    <t>上越市条例</t>
    <rPh sb="0" eb="3">
      <t>ジョウエツシ</t>
    </rPh>
    <rPh sb="3" eb="5">
      <t>ジョウレイ</t>
    </rPh>
    <phoneticPr fontId="3"/>
  </si>
  <si>
    <t>旧高岡市条例</t>
    <rPh sb="0" eb="1">
      <t>キュウ</t>
    </rPh>
    <rPh sb="1" eb="4">
      <t>タカオカシ</t>
    </rPh>
    <rPh sb="4" eb="6">
      <t>ジョウレイ</t>
    </rPh>
    <phoneticPr fontId="3"/>
  </si>
  <si>
    <t>旧七尾市条例</t>
    <rPh sb="0" eb="1">
      <t>キュウ</t>
    </rPh>
    <rPh sb="1" eb="4">
      <t>ナナオシ</t>
    </rPh>
    <rPh sb="4" eb="6">
      <t>ジョウレイ</t>
    </rPh>
    <phoneticPr fontId="3"/>
  </si>
  <si>
    <t>旧加賀市条例</t>
    <rPh sb="0" eb="1">
      <t>キュウ</t>
    </rPh>
    <rPh sb="1" eb="4">
      <t>カガシ</t>
    </rPh>
    <rPh sb="4" eb="6">
      <t>ジョウレイ</t>
    </rPh>
    <phoneticPr fontId="3"/>
  </si>
  <si>
    <t>福井市条例</t>
    <rPh sb="0" eb="3">
      <t>フクイシ</t>
    </rPh>
    <rPh sb="3" eb="5">
      <t>ジョウレイ</t>
    </rPh>
    <phoneticPr fontId="3"/>
  </si>
  <si>
    <t>武生市条例</t>
    <rPh sb="0" eb="3">
      <t>タケフシ</t>
    </rPh>
    <rPh sb="3" eb="5">
      <t>ジョウレイ</t>
    </rPh>
    <phoneticPr fontId="3"/>
  </si>
  <si>
    <t>甲府市条例</t>
    <rPh sb="0" eb="3">
      <t>コウフシ</t>
    </rPh>
    <rPh sb="3" eb="5">
      <t>ジョウレイ</t>
    </rPh>
    <phoneticPr fontId="3"/>
  </si>
  <si>
    <t>旧山梨市条例</t>
    <rPh sb="0" eb="1">
      <t>キュウ</t>
    </rPh>
    <rPh sb="1" eb="3">
      <t>ヤマナシ</t>
    </rPh>
    <rPh sb="3" eb="4">
      <t>シ</t>
    </rPh>
    <rPh sb="4" eb="6">
      <t>ジョウレイ</t>
    </rPh>
    <phoneticPr fontId="3"/>
  </si>
  <si>
    <t>長野市条例</t>
    <rPh sb="0" eb="3">
      <t>ナガノシ</t>
    </rPh>
    <rPh sb="3" eb="5">
      <t>ジョウレイ</t>
    </rPh>
    <phoneticPr fontId="3"/>
  </si>
  <si>
    <t>松本市条例</t>
    <rPh sb="0" eb="3">
      <t>マツモトシ</t>
    </rPh>
    <rPh sb="3" eb="5">
      <t>ジョウレイ</t>
    </rPh>
    <phoneticPr fontId="3"/>
  </si>
  <si>
    <t>旧伊那市条例</t>
    <rPh sb="0" eb="1">
      <t>キュウ</t>
    </rPh>
    <rPh sb="1" eb="4">
      <t>イナシ</t>
    </rPh>
    <rPh sb="4" eb="6">
      <t>ジョウレイ</t>
    </rPh>
    <phoneticPr fontId="3"/>
  </si>
  <si>
    <t>井波町男女共同参画推進条例
　（2004年11月1日施行）</t>
    <rPh sb="0" eb="2">
      <t>イナミ</t>
    </rPh>
    <rPh sb="2" eb="3">
      <t>チョウ</t>
    </rPh>
    <rPh sb="3" eb="9">
      <t>サンカク</t>
    </rPh>
    <rPh sb="9" eb="11">
      <t>スイシン</t>
    </rPh>
    <rPh sb="11" eb="13">
      <t>ジョウレイ</t>
    </rPh>
    <rPh sb="20" eb="21">
      <t>ネン</t>
    </rPh>
    <rPh sb="23" eb="24">
      <t>ガツ</t>
    </rPh>
    <rPh sb="25" eb="26">
      <t>ニチ</t>
    </rPh>
    <rPh sb="26" eb="28">
      <t>セコウ</t>
    </rPh>
    <phoneticPr fontId="3"/>
  </si>
  <si>
    <t>七尾市男女共同参画推進条例
　（2003年4月1日施行、一部7月1日施行）</t>
    <rPh sb="0" eb="3">
      <t>ナナオシ</t>
    </rPh>
    <rPh sb="3" eb="9">
      <t>サンカク</t>
    </rPh>
    <rPh sb="9" eb="11">
      <t>スイシン</t>
    </rPh>
    <rPh sb="11" eb="13">
      <t>ジョウレイ</t>
    </rPh>
    <rPh sb="20" eb="21">
      <t>ネン</t>
    </rPh>
    <rPh sb="22" eb="23">
      <t>ガツ</t>
    </rPh>
    <rPh sb="24" eb="25">
      <t>ニチ</t>
    </rPh>
    <rPh sb="25" eb="27">
      <t>セコウ</t>
    </rPh>
    <rPh sb="28" eb="30">
      <t>イチブ</t>
    </rPh>
    <rPh sb="31" eb="32">
      <t>ガツ</t>
    </rPh>
    <rPh sb="33" eb="34">
      <t>ニチ</t>
    </rPh>
    <rPh sb="34" eb="36">
      <t>セコウ</t>
    </rPh>
    <phoneticPr fontId="3"/>
  </si>
  <si>
    <t>男女共同参画社会をめざす福井市条例
　（2003年4月1日施行）</t>
    <rPh sb="0" eb="6">
      <t>サンカク</t>
    </rPh>
    <rPh sb="6" eb="8">
      <t>シャカイ</t>
    </rPh>
    <rPh sb="12" eb="15">
      <t>フクイシ</t>
    </rPh>
    <rPh sb="15" eb="17">
      <t>ジョウレイ</t>
    </rPh>
    <rPh sb="24" eb="25">
      <t>ネン</t>
    </rPh>
    <rPh sb="26" eb="27">
      <t>ガツ</t>
    </rPh>
    <rPh sb="28" eb="29">
      <t>ニチ</t>
    </rPh>
    <rPh sb="29" eb="31">
      <t>セコウ</t>
    </rPh>
    <phoneticPr fontId="3"/>
  </si>
  <si>
    <t>鰍沢町男と女が共に歩むまちづくり推進条例　　（2005年4月1日施行）</t>
    <rPh sb="0" eb="1">
      <t>カジカ</t>
    </rPh>
    <rPh sb="1" eb="2">
      <t>サワ</t>
    </rPh>
    <rPh sb="2" eb="3">
      <t>マチ</t>
    </rPh>
    <rPh sb="3" eb="4">
      <t>オトコ</t>
    </rPh>
    <rPh sb="5" eb="6">
      <t>オンナ</t>
    </rPh>
    <rPh sb="7" eb="8">
      <t>トモ</t>
    </rPh>
    <rPh sb="9" eb="10">
      <t>アユ</t>
    </rPh>
    <rPh sb="16" eb="18">
      <t>スイシン</t>
    </rPh>
    <rPh sb="18" eb="20">
      <t>ジョウレイ</t>
    </rPh>
    <rPh sb="27" eb="28">
      <t>ネン</t>
    </rPh>
    <rPh sb="29" eb="30">
      <t>ガツ</t>
    </rPh>
    <rPh sb="31" eb="32">
      <t>ニチ</t>
    </rPh>
    <rPh sb="32" eb="34">
      <t>セコウ</t>
    </rPh>
    <phoneticPr fontId="3"/>
  </si>
  <si>
    <t>高根町男女がともに歩む豊かなまちづくり条例　（2002年10月1日施行）</t>
    <rPh sb="0" eb="3">
      <t>タカネチョウ</t>
    </rPh>
    <rPh sb="3" eb="5">
      <t>ダンジョ</t>
    </rPh>
    <rPh sb="9" eb="10">
      <t>アユ</t>
    </rPh>
    <rPh sb="11" eb="12">
      <t>ユタ</t>
    </rPh>
    <rPh sb="19" eb="21">
      <t>ジョウレイ</t>
    </rPh>
    <rPh sb="27" eb="28">
      <t>ネン</t>
    </rPh>
    <rPh sb="30" eb="31">
      <t>ガツ</t>
    </rPh>
    <rPh sb="32" eb="33">
      <t>ニチ</t>
    </rPh>
    <rPh sb="33" eb="35">
      <t>セコウ</t>
    </rPh>
    <phoneticPr fontId="3"/>
  </si>
  <si>
    <t>小淵沢町男女平等参画推進条例　
　（2003年3月14日施行）</t>
    <rPh sb="0" eb="3">
      <t>コブチザワ</t>
    </rPh>
    <rPh sb="3" eb="4">
      <t>マチ</t>
    </rPh>
    <rPh sb="4" eb="6">
      <t>ダンジョ</t>
    </rPh>
    <rPh sb="6" eb="8">
      <t>ビョウドウ</t>
    </rPh>
    <rPh sb="8" eb="10">
      <t>サンカク</t>
    </rPh>
    <rPh sb="10" eb="12">
      <t>スイシン</t>
    </rPh>
    <rPh sb="12" eb="14">
      <t>ジョウレイ</t>
    </rPh>
    <rPh sb="22" eb="23">
      <t>ネン</t>
    </rPh>
    <rPh sb="24" eb="25">
      <t>ガツ</t>
    </rPh>
    <rPh sb="27" eb="28">
      <t>ニチ</t>
    </rPh>
    <rPh sb="28" eb="30">
      <t>セコウ</t>
    </rPh>
    <phoneticPr fontId="3"/>
  </si>
  <si>
    <t>市川大門町男女共同参画推進条例
　（2005年6月22日施行）</t>
    <rPh sb="0" eb="4">
      <t>イチカワダイモン</t>
    </rPh>
    <rPh sb="4" eb="5">
      <t>マチ</t>
    </rPh>
    <rPh sb="5" eb="11">
      <t>サンカク</t>
    </rPh>
    <rPh sb="11" eb="13">
      <t>スイシン</t>
    </rPh>
    <rPh sb="13" eb="15">
      <t>ジョウレイ</t>
    </rPh>
    <rPh sb="22" eb="23">
      <t>ネン</t>
    </rPh>
    <rPh sb="24" eb="25">
      <t>ガツ</t>
    </rPh>
    <rPh sb="27" eb="28">
      <t>ニチ</t>
    </rPh>
    <rPh sb="28" eb="30">
      <t>セコウ</t>
    </rPh>
    <phoneticPr fontId="3"/>
  </si>
  <si>
    <t>伊那市男女共同参画推進条例
　（2006年3月31日施行）</t>
    <rPh sb="0" eb="3">
      <t>イナシ</t>
    </rPh>
    <rPh sb="3" eb="9">
      <t>サンカク</t>
    </rPh>
    <rPh sb="9" eb="11">
      <t>スイシン</t>
    </rPh>
    <rPh sb="11" eb="13">
      <t>ジョウレイ</t>
    </rPh>
    <rPh sb="20" eb="21">
      <t>ネン</t>
    </rPh>
    <rPh sb="22" eb="23">
      <t>ガツ</t>
    </rPh>
    <rPh sb="25" eb="26">
      <t>ニチ</t>
    </rPh>
    <rPh sb="26" eb="28">
      <t>セコウ</t>
    </rPh>
    <phoneticPr fontId="3"/>
  </si>
  <si>
    <t>北御牧村男女共同参画社会づくり条例
　（2003年4月1日施行）</t>
    <rPh sb="0" eb="1">
      <t>キタ</t>
    </rPh>
    <rPh sb="1" eb="2">
      <t>オ</t>
    </rPh>
    <rPh sb="2" eb="4">
      <t>マキムラ</t>
    </rPh>
    <rPh sb="4" eb="10">
      <t>サンカク</t>
    </rPh>
    <rPh sb="10" eb="12">
      <t>シャカイ</t>
    </rPh>
    <rPh sb="15" eb="17">
      <t>ジョウレイ</t>
    </rPh>
    <rPh sb="24" eb="25">
      <t>ネン</t>
    </rPh>
    <rPh sb="26" eb="27">
      <t>ガツ</t>
    </rPh>
    <rPh sb="28" eb="29">
      <t>ニチ</t>
    </rPh>
    <rPh sb="29" eb="31">
      <t>セコウ</t>
    </rPh>
    <phoneticPr fontId="3"/>
  </si>
  <si>
    <t>多治見市男女共同参画推進条例
　（2005年7月1日施行、一部10月1日施行）</t>
    <rPh sb="0" eb="4">
      <t>タジミシ</t>
    </rPh>
    <rPh sb="4" eb="10">
      <t>サンカク</t>
    </rPh>
    <rPh sb="10" eb="12">
      <t>スイシン</t>
    </rPh>
    <rPh sb="12" eb="14">
      <t>ジョウレイ</t>
    </rPh>
    <rPh sb="21" eb="22">
      <t>ネン</t>
    </rPh>
    <rPh sb="23" eb="24">
      <t>ガツ</t>
    </rPh>
    <rPh sb="25" eb="26">
      <t>ニチ</t>
    </rPh>
    <rPh sb="26" eb="28">
      <t>セコウ</t>
    </rPh>
    <rPh sb="29" eb="31">
      <t>イチブ</t>
    </rPh>
    <rPh sb="33" eb="34">
      <t>ガツ</t>
    </rPh>
    <rPh sb="35" eb="36">
      <t>ニチ</t>
    </rPh>
    <rPh sb="36" eb="38">
      <t>セコウ</t>
    </rPh>
    <phoneticPr fontId="3"/>
  </si>
  <si>
    <t>富士市男女共同参画条例　　（2004年4月1日施行、一部7月1日施行）</t>
    <rPh sb="0" eb="2">
      <t>フジ</t>
    </rPh>
    <rPh sb="2" eb="3">
      <t>シ</t>
    </rPh>
    <rPh sb="3" eb="9">
      <t>サンカク</t>
    </rPh>
    <rPh sb="9" eb="11">
      <t>ジョウレイ</t>
    </rPh>
    <rPh sb="18" eb="19">
      <t>ネン</t>
    </rPh>
    <rPh sb="20" eb="21">
      <t>ガツ</t>
    </rPh>
    <rPh sb="22" eb="23">
      <t>ニチ</t>
    </rPh>
    <rPh sb="23" eb="25">
      <t>セコウ</t>
    </rPh>
    <rPh sb="26" eb="28">
      <t>イチブ</t>
    </rPh>
    <rPh sb="29" eb="30">
      <t>ガツ</t>
    </rPh>
    <rPh sb="31" eb="32">
      <t>ニチ</t>
    </rPh>
    <rPh sb="32" eb="34">
      <t>セコウ</t>
    </rPh>
    <phoneticPr fontId="3"/>
  </si>
  <si>
    <t>男女がともにつくる安心とゆとりの掛川条例　（2003年7月1日施行、一部2004年4月1日施行）</t>
    <rPh sb="0" eb="2">
      <t>ダンジョ</t>
    </rPh>
    <rPh sb="9" eb="11">
      <t>アンシン</t>
    </rPh>
    <rPh sb="16" eb="18">
      <t>カケガワ</t>
    </rPh>
    <rPh sb="18" eb="20">
      <t>ジョウレイ</t>
    </rPh>
    <rPh sb="26" eb="27">
      <t>ネン</t>
    </rPh>
    <rPh sb="28" eb="29">
      <t>ガツ</t>
    </rPh>
    <rPh sb="30" eb="31">
      <t>ニチ</t>
    </rPh>
    <rPh sb="31" eb="33">
      <t>セコウ</t>
    </rPh>
    <rPh sb="34" eb="36">
      <t>イチブ</t>
    </rPh>
    <rPh sb="40" eb="41">
      <t>ネン</t>
    </rPh>
    <rPh sb="42" eb="43">
      <t>ガツ</t>
    </rPh>
    <rPh sb="44" eb="45">
      <t>ニチ</t>
    </rPh>
    <rPh sb="45" eb="47">
      <t>セコウ</t>
    </rPh>
    <phoneticPr fontId="3"/>
  </si>
  <si>
    <t>愛知県男女共同参画推進条例　　（2002年4月1日施行、一部10月1日施行）</t>
    <rPh sb="0" eb="3">
      <t>アイチケン</t>
    </rPh>
    <rPh sb="3" eb="9">
      <t>サンカク</t>
    </rPh>
    <rPh sb="9" eb="11">
      <t>スイシン</t>
    </rPh>
    <rPh sb="11" eb="13">
      <t>ジョウレイ</t>
    </rPh>
    <rPh sb="20" eb="21">
      <t>ネン</t>
    </rPh>
    <rPh sb="22" eb="23">
      <t>ガツ</t>
    </rPh>
    <rPh sb="24" eb="25">
      <t>ニチ</t>
    </rPh>
    <rPh sb="25" eb="27">
      <t>セコウ</t>
    </rPh>
    <rPh sb="28" eb="30">
      <t>イチブ</t>
    </rPh>
    <rPh sb="32" eb="33">
      <t>ガツ</t>
    </rPh>
    <rPh sb="34" eb="35">
      <t>ニチ</t>
    </rPh>
    <rPh sb="35" eb="37">
      <t>セコウ</t>
    </rPh>
    <phoneticPr fontId="3"/>
  </si>
  <si>
    <t>男女平等参画推進なごや条例　　（2002年4月1日施行、一部8月1日、11月1日、2003年6月18日施行）</t>
    <rPh sb="0" eb="2">
      <t>ダンジョ</t>
    </rPh>
    <rPh sb="2" eb="4">
      <t>ビョウドウ</t>
    </rPh>
    <rPh sb="4" eb="6">
      <t>サンカク</t>
    </rPh>
    <rPh sb="6" eb="8">
      <t>スイシン</t>
    </rPh>
    <rPh sb="11" eb="13">
      <t>ジョウレイ</t>
    </rPh>
    <rPh sb="20" eb="21">
      <t>ネン</t>
    </rPh>
    <rPh sb="22" eb="23">
      <t>ガツ</t>
    </rPh>
    <rPh sb="24" eb="25">
      <t>ニチ</t>
    </rPh>
    <rPh sb="25" eb="27">
      <t>セコウ</t>
    </rPh>
    <rPh sb="28" eb="30">
      <t>イチブ</t>
    </rPh>
    <rPh sb="31" eb="32">
      <t>ガツ</t>
    </rPh>
    <rPh sb="33" eb="34">
      <t>ニチ</t>
    </rPh>
    <rPh sb="37" eb="38">
      <t>ガツ</t>
    </rPh>
    <rPh sb="39" eb="40">
      <t>ニチ</t>
    </rPh>
    <rPh sb="45" eb="46">
      <t>ネン</t>
    </rPh>
    <rPh sb="47" eb="48">
      <t>ガツ</t>
    </rPh>
    <rPh sb="50" eb="51">
      <t>ニチ</t>
    </rPh>
    <rPh sb="51" eb="53">
      <t>セコウ</t>
    </rPh>
    <phoneticPr fontId="3"/>
  </si>
  <si>
    <t>東海市男女共同参画推進条例　　（2004年11月1日施行、一部9月29日施行）</t>
    <rPh sb="0" eb="3">
      <t>トウカイシ</t>
    </rPh>
    <rPh sb="3" eb="9">
      <t>サンカク</t>
    </rPh>
    <rPh sb="9" eb="11">
      <t>スイシン</t>
    </rPh>
    <rPh sb="11" eb="13">
      <t>ジョウレイ</t>
    </rPh>
    <rPh sb="20" eb="21">
      <t>ネン</t>
    </rPh>
    <rPh sb="23" eb="24">
      <t>ガツ</t>
    </rPh>
    <rPh sb="25" eb="26">
      <t>ニチ</t>
    </rPh>
    <rPh sb="26" eb="28">
      <t>セコウ</t>
    </rPh>
    <rPh sb="29" eb="31">
      <t>イチブ</t>
    </rPh>
    <rPh sb="32" eb="33">
      <t>ガツ</t>
    </rPh>
    <rPh sb="35" eb="36">
      <t>ニチ</t>
    </rPh>
    <rPh sb="36" eb="38">
      <t>セコウ</t>
    </rPh>
    <phoneticPr fontId="3"/>
  </si>
  <si>
    <t>三重県男女共同参画推進条例　　（2003年1月1日施行、改正4月1日）</t>
    <rPh sb="0" eb="3">
      <t>ミエケン</t>
    </rPh>
    <rPh sb="3" eb="9">
      <t>サンカク</t>
    </rPh>
    <rPh sb="9" eb="11">
      <t>スイシン</t>
    </rPh>
    <rPh sb="11" eb="13">
      <t>ジョウレイ</t>
    </rPh>
    <rPh sb="20" eb="21">
      <t>ネン</t>
    </rPh>
    <rPh sb="22" eb="23">
      <t>ガツ</t>
    </rPh>
    <rPh sb="24" eb="25">
      <t>ニチ</t>
    </rPh>
    <rPh sb="25" eb="27">
      <t>セコウ</t>
    </rPh>
    <rPh sb="28" eb="30">
      <t>カイセイ</t>
    </rPh>
    <rPh sb="31" eb="32">
      <t>ガツ</t>
    </rPh>
    <rPh sb="33" eb="34">
      <t>ニチ</t>
    </rPh>
    <phoneticPr fontId="3"/>
  </si>
  <si>
    <t>鈴鹿市男女共同参画推進条例　　（2006年6月29日施行）</t>
    <rPh sb="0" eb="3">
      <t>スズカシ</t>
    </rPh>
    <rPh sb="3" eb="9">
      <t>サンカク</t>
    </rPh>
    <rPh sb="9" eb="11">
      <t>スイシン</t>
    </rPh>
    <rPh sb="11" eb="13">
      <t>ジョウレイ</t>
    </rPh>
    <rPh sb="20" eb="21">
      <t>ネン</t>
    </rPh>
    <rPh sb="22" eb="23">
      <t>ガツ</t>
    </rPh>
    <rPh sb="25" eb="26">
      <t>ニチ</t>
    </rPh>
    <rPh sb="26" eb="28">
      <t>セコウ</t>
    </rPh>
    <phoneticPr fontId="3"/>
  </si>
  <si>
    <t>福井市</t>
    <rPh sb="0" eb="2">
      <t>フクイ</t>
    </rPh>
    <rPh sb="2" eb="3">
      <t>シ</t>
    </rPh>
    <phoneticPr fontId="3"/>
  </si>
  <si>
    <t>上田市男女共同参画の推進に関する条例
　（2003年4月1日施行）</t>
    <rPh sb="0" eb="3">
      <t>ウエダシ</t>
    </rPh>
    <rPh sb="3" eb="9">
      <t>サンカク</t>
    </rPh>
    <rPh sb="10" eb="12">
      <t>スイシン</t>
    </rPh>
    <rPh sb="13" eb="14">
      <t>カン</t>
    </rPh>
    <rPh sb="16" eb="18">
      <t>ジョウレイ</t>
    </rPh>
    <rPh sb="25" eb="26">
      <t>ネン</t>
    </rPh>
    <rPh sb="27" eb="28">
      <t>ガツ</t>
    </rPh>
    <rPh sb="29" eb="30">
      <t>ニチ</t>
    </rPh>
    <rPh sb="30" eb="32">
      <t>セコウ</t>
    </rPh>
    <phoneticPr fontId="3"/>
  </si>
  <si>
    <t>山梨市男女共同参画社会推進条例
　（2004年4月1日施行）</t>
    <rPh sb="0" eb="3">
      <t>ヤマナシシ</t>
    </rPh>
    <rPh sb="3" eb="9">
      <t>サンカク</t>
    </rPh>
    <rPh sb="9" eb="11">
      <t>シャカイ</t>
    </rPh>
    <rPh sb="11" eb="13">
      <t>スイシン</t>
    </rPh>
    <rPh sb="13" eb="15">
      <t>ジョウレイ</t>
    </rPh>
    <rPh sb="22" eb="23">
      <t>ネン</t>
    </rPh>
    <rPh sb="24" eb="25">
      <t>ガツ</t>
    </rPh>
    <rPh sb="26" eb="27">
      <t>ニチ</t>
    </rPh>
    <rPh sb="27" eb="29">
      <t>セコウ</t>
    </rPh>
    <phoneticPr fontId="3"/>
  </si>
  <si>
    <t>男女共同参画条例の一覧　（平成の大合併期までの廃止条例を含む）　　　【中部】</t>
    <rPh sb="0" eb="6">
      <t>サンカク</t>
    </rPh>
    <rPh sb="6" eb="8">
      <t>ジョウレイ</t>
    </rPh>
    <rPh sb="9" eb="11">
      <t>イチラン</t>
    </rPh>
    <rPh sb="13" eb="15">
      <t>ヘイセイ</t>
    </rPh>
    <rPh sb="16" eb="19">
      <t>ダイガッペイ</t>
    </rPh>
    <rPh sb="19" eb="20">
      <t>キ</t>
    </rPh>
    <rPh sb="23" eb="25">
      <t>ハイシ</t>
    </rPh>
    <rPh sb="25" eb="27">
      <t>ジョウレイ</t>
    </rPh>
    <rPh sb="28" eb="29">
      <t>フク</t>
    </rPh>
    <rPh sb="35" eb="37">
      <t>チュウブ</t>
    </rPh>
    <phoneticPr fontId="3"/>
  </si>
  <si>
    <t>*ライトブルー：旧自治体条例の内容が新条例にほぼ受け継がれたもの</t>
    <rPh sb="8" eb="9">
      <t>キュウ</t>
    </rPh>
    <rPh sb="9" eb="12">
      <t>ジチタイ</t>
    </rPh>
    <rPh sb="12" eb="14">
      <t>ジョウレイ</t>
    </rPh>
    <rPh sb="15" eb="17">
      <t>ナイヨウ</t>
    </rPh>
    <rPh sb="18" eb="21">
      <t>シンジョウレイ</t>
    </rPh>
    <rPh sb="24" eb="25">
      <t>ウ</t>
    </rPh>
    <rPh sb="26" eb="27">
      <t>ツ</t>
    </rPh>
    <phoneticPr fontId="3"/>
  </si>
  <si>
    <t>旧自治体の条例</t>
    <rPh sb="0" eb="1">
      <t>キュウ</t>
    </rPh>
    <rPh sb="1" eb="3">
      <t>ジチ</t>
    </rPh>
    <rPh sb="3" eb="4">
      <t>タイ</t>
    </rPh>
    <rPh sb="5" eb="7">
      <t>ジョウレイ</t>
    </rPh>
    <phoneticPr fontId="3"/>
  </si>
  <si>
    <t>牧丘町</t>
    <rPh sb="0" eb="2">
      <t>マキオカ</t>
    </rPh>
    <rPh sb="2" eb="3">
      <t>チョウ</t>
    </rPh>
    <phoneticPr fontId="3"/>
  </si>
  <si>
    <t>真田町</t>
    <rPh sb="0" eb="2">
      <t>サナダ</t>
    </rPh>
    <rPh sb="2" eb="3">
      <t>マチ</t>
    </rPh>
    <phoneticPr fontId="3"/>
  </si>
  <si>
    <t>*ブルー：旧自治体条例が完全になくなったもの</t>
    <rPh sb="5" eb="6">
      <t>キュウ</t>
    </rPh>
    <rPh sb="6" eb="9">
      <t>ジチタイ</t>
    </rPh>
    <rPh sb="9" eb="11">
      <t>ジョウレイ</t>
    </rPh>
    <rPh sb="12" eb="14">
      <t>カンゼン</t>
    </rPh>
    <phoneticPr fontId="3"/>
  </si>
  <si>
    <t>新潟市男女共同参画推進条例
　（2005年4月1日施行）</t>
    <rPh sb="0" eb="3">
      <t>ニイガタシ</t>
    </rPh>
    <rPh sb="3" eb="9">
      <t>サンカク</t>
    </rPh>
    <rPh sb="9" eb="11">
      <t>スイシン</t>
    </rPh>
    <rPh sb="11" eb="13">
      <t>ジョウレイ</t>
    </rPh>
    <rPh sb="20" eb="21">
      <t>ネン</t>
    </rPh>
    <rPh sb="22" eb="23">
      <t>ガツ</t>
    </rPh>
    <rPh sb="24" eb="25">
      <t>ニチ</t>
    </rPh>
    <rPh sb="25" eb="27">
      <t>セコウ</t>
    </rPh>
    <phoneticPr fontId="3"/>
  </si>
  <si>
    <t>新井市男女共同参画社会推進条例
　（2004年12月16日施行）</t>
    <rPh sb="0" eb="3">
      <t>アライシ</t>
    </rPh>
    <rPh sb="3" eb="9">
      <t>サンカク</t>
    </rPh>
    <rPh sb="9" eb="11">
      <t>シャカイ</t>
    </rPh>
    <rPh sb="11" eb="13">
      <t>スイシン</t>
    </rPh>
    <rPh sb="13" eb="15">
      <t>ジョウレイ</t>
    </rPh>
    <rPh sb="22" eb="23">
      <t>ネン</t>
    </rPh>
    <rPh sb="25" eb="26">
      <t>ガツ</t>
    </rPh>
    <rPh sb="28" eb="29">
      <t>ニチ</t>
    </rPh>
    <rPh sb="29" eb="31">
      <t>セコウ</t>
    </rPh>
    <phoneticPr fontId="3"/>
  </si>
  <si>
    <t>富山市男女共同参画推進条例
　（2003年4月1日施行）</t>
    <rPh sb="0" eb="3">
      <t>トヤマシ</t>
    </rPh>
    <rPh sb="3" eb="9">
      <t>サンカク</t>
    </rPh>
    <rPh sb="9" eb="11">
      <t>スイシン</t>
    </rPh>
    <rPh sb="11" eb="13">
      <t>ジョウレイ</t>
    </rPh>
    <rPh sb="20" eb="21">
      <t>ネン</t>
    </rPh>
    <rPh sb="22" eb="23">
      <t>ガツ</t>
    </rPh>
    <rPh sb="24" eb="25">
      <t>ニチ</t>
    </rPh>
    <rPh sb="25" eb="27">
      <t>セコウ</t>
    </rPh>
    <phoneticPr fontId="3"/>
  </si>
  <si>
    <t>身延町男女共同参画推進条例
　（2006年9月21日施行）</t>
    <rPh sb="0" eb="3">
      <t>ミノブチョウ</t>
    </rPh>
    <rPh sb="3" eb="9">
      <t>サンカク</t>
    </rPh>
    <rPh sb="9" eb="11">
      <t>スイシン</t>
    </rPh>
    <rPh sb="11" eb="13">
      <t>ジョウレイ</t>
    </rPh>
    <rPh sb="20" eb="21">
      <t>ネン</t>
    </rPh>
    <rPh sb="22" eb="23">
      <t>ガツ</t>
    </rPh>
    <rPh sb="25" eb="26">
      <t>ニチ</t>
    </rPh>
    <rPh sb="26" eb="28">
      <t>セコウ</t>
    </rPh>
    <phoneticPr fontId="3"/>
  </si>
  <si>
    <t>松阪市の男女共同参画をすすめる条例
　（2003年7月1日施行）</t>
    <rPh sb="0" eb="3">
      <t>マツサカシ</t>
    </rPh>
    <rPh sb="4" eb="10">
      <t>サンカク</t>
    </rPh>
    <rPh sb="15" eb="17">
      <t>ジョウレイ</t>
    </rPh>
    <rPh sb="24" eb="25">
      <t>ネン</t>
    </rPh>
    <rPh sb="26" eb="27">
      <t>ガツ</t>
    </rPh>
    <rPh sb="28" eb="29">
      <t>ニチ</t>
    </rPh>
    <rPh sb="29" eb="31">
      <t>セコウ</t>
    </rPh>
    <phoneticPr fontId="3"/>
  </si>
  <si>
    <t>福井県</t>
    <phoneticPr fontId="3"/>
  </si>
  <si>
    <t>大野市</t>
    <rPh sb="0" eb="3">
      <t>オオノシ</t>
    </rPh>
    <phoneticPr fontId="3"/>
  </si>
  <si>
    <t>和泉村</t>
    <rPh sb="0" eb="3">
      <t>イズミムラ</t>
    </rPh>
    <phoneticPr fontId="3"/>
  </si>
  <si>
    <t>なし</t>
    <phoneticPr fontId="3"/>
  </si>
  <si>
    <t>大野市男女共同参画推進条例
  （2006年4月1日施行）</t>
    <rPh sb="0" eb="3">
      <t>オオノシ</t>
    </rPh>
    <rPh sb="3" eb="9">
      <t>サンカク</t>
    </rPh>
    <rPh sb="9" eb="11">
      <t>スイシン</t>
    </rPh>
    <rPh sb="11" eb="13">
      <t>ジョウレイ</t>
    </rPh>
    <rPh sb="21" eb="22">
      <t>ネン</t>
    </rPh>
    <rPh sb="23" eb="24">
      <t>ガツ</t>
    </rPh>
    <rPh sb="25" eb="26">
      <t>ニチ</t>
    </rPh>
    <rPh sb="26" eb="28">
      <t>セコウ</t>
    </rPh>
    <phoneticPr fontId="3"/>
  </si>
  <si>
    <t>韮崎市男女共同参画推進条例　　（2006年4月1日施行）</t>
    <rPh sb="0" eb="3">
      <t>ニラサキシ</t>
    </rPh>
    <rPh sb="3" eb="9">
      <t>サンカク</t>
    </rPh>
    <rPh sb="9" eb="11">
      <t>スイシン</t>
    </rPh>
    <rPh sb="11" eb="13">
      <t>ジョウレイ</t>
    </rPh>
    <rPh sb="20" eb="21">
      <t>ネン</t>
    </rPh>
    <rPh sb="22" eb="23">
      <t>ガツ</t>
    </rPh>
    <rPh sb="24" eb="25">
      <t>ニチ</t>
    </rPh>
    <rPh sb="25" eb="27">
      <t>セコウ</t>
    </rPh>
    <phoneticPr fontId="3"/>
  </si>
  <si>
    <t>旧静岡市条例</t>
    <rPh sb="0" eb="1">
      <t>キュウ</t>
    </rPh>
    <rPh sb="1" eb="4">
      <t>シズオカシ</t>
    </rPh>
    <rPh sb="4" eb="6">
      <t>ジョウレイ</t>
    </rPh>
    <phoneticPr fontId="3"/>
  </si>
  <si>
    <t>静岡市男女共同参画推進条例
　（2002年4月1日施行）　</t>
    <rPh sb="0" eb="3">
      <t>シズオカシ</t>
    </rPh>
    <rPh sb="3" eb="9">
      <t>サンカク</t>
    </rPh>
    <rPh sb="9" eb="11">
      <t>スイシン</t>
    </rPh>
    <rPh sb="11" eb="13">
      <t>ジョウレイ</t>
    </rPh>
    <rPh sb="20" eb="21">
      <t>ネン</t>
    </rPh>
    <rPh sb="22" eb="23">
      <t>ガツ</t>
    </rPh>
    <rPh sb="24" eb="25">
      <t>ニチ</t>
    </rPh>
    <rPh sb="25" eb="27">
      <t>セコウ</t>
    </rPh>
    <phoneticPr fontId="3"/>
  </si>
  <si>
    <t>新潟県</t>
    <phoneticPr fontId="3"/>
  </si>
  <si>
    <t>柏崎市男女共同参画推進条例
　（2007年4月1日施行）</t>
    <rPh sb="0" eb="3">
      <t>カシワザキシ</t>
    </rPh>
    <rPh sb="3" eb="9">
      <t>サンカク</t>
    </rPh>
    <rPh sb="9" eb="11">
      <t>スイシン</t>
    </rPh>
    <rPh sb="11" eb="13">
      <t>ジョウレイ</t>
    </rPh>
    <rPh sb="20" eb="21">
      <t>ネン</t>
    </rPh>
    <rPh sb="22" eb="23">
      <t>ガツ</t>
    </rPh>
    <rPh sb="24" eb="25">
      <t>ニチ</t>
    </rPh>
    <rPh sb="25" eb="27">
      <t>セコウ</t>
    </rPh>
    <phoneticPr fontId="3"/>
  </si>
  <si>
    <t>柏崎市</t>
    <rPh sb="0" eb="2">
      <t>カシワザキ</t>
    </rPh>
    <rPh sb="2" eb="3">
      <t>シ</t>
    </rPh>
    <phoneticPr fontId="3"/>
  </si>
  <si>
    <t>高柳町</t>
    <rPh sb="0" eb="3">
      <t>タカヤナギチョウ</t>
    </rPh>
    <phoneticPr fontId="3"/>
  </si>
  <si>
    <t>西山町</t>
    <rPh sb="0" eb="3">
      <t>ニシヤマチョウ</t>
    </rPh>
    <phoneticPr fontId="3"/>
  </si>
  <si>
    <t>なし</t>
    <phoneticPr fontId="3"/>
  </si>
  <si>
    <t>射水市男女共同参画推進条例
　（2007年4月1日施行）</t>
    <rPh sb="0" eb="2">
      <t>イミズ</t>
    </rPh>
    <rPh sb="2" eb="3">
      <t>シ</t>
    </rPh>
    <rPh sb="3" eb="9">
      <t>サンカク</t>
    </rPh>
    <rPh sb="9" eb="11">
      <t>スイシン</t>
    </rPh>
    <rPh sb="11" eb="13">
      <t>ジョウレイ</t>
    </rPh>
    <rPh sb="20" eb="21">
      <t>ネン</t>
    </rPh>
    <rPh sb="22" eb="23">
      <t>ガツ</t>
    </rPh>
    <rPh sb="24" eb="25">
      <t>ニチ</t>
    </rPh>
    <rPh sb="25" eb="27">
      <t>セコウ</t>
    </rPh>
    <phoneticPr fontId="3"/>
  </si>
  <si>
    <t>石川県</t>
    <phoneticPr fontId="3"/>
  </si>
  <si>
    <t>輪島市男女共同参画推進条例
　（2006年12月28日施行）</t>
    <rPh sb="0" eb="3">
      <t>ワジマシ</t>
    </rPh>
    <rPh sb="3" eb="9">
      <t>サンカク</t>
    </rPh>
    <rPh sb="9" eb="11">
      <t>スイシン</t>
    </rPh>
    <rPh sb="11" eb="13">
      <t>ジョウレイ</t>
    </rPh>
    <rPh sb="20" eb="21">
      <t>ネン</t>
    </rPh>
    <rPh sb="23" eb="24">
      <t>ガツ</t>
    </rPh>
    <rPh sb="26" eb="27">
      <t>ニチ</t>
    </rPh>
    <rPh sb="27" eb="29">
      <t>セコウ</t>
    </rPh>
    <phoneticPr fontId="3"/>
  </si>
  <si>
    <t>輪島市</t>
    <rPh sb="0" eb="3">
      <t>ワジマシ</t>
    </rPh>
    <phoneticPr fontId="3"/>
  </si>
  <si>
    <t>門前町</t>
    <rPh sb="0" eb="2">
      <t>モンゼン</t>
    </rPh>
    <rPh sb="2" eb="3">
      <t>チョウ</t>
    </rPh>
    <phoneticPr fontId="3"/>
  </si>
  <si>
    <t>石川県</t>
    <phoneticPr fontId="3"/>
  </si>
  <si>
    <t>高松町</t>
    <rPh sb="0" eb="2">
      <t>タカマツ</t>
    </rPh>
    <rPh sb="2" eb="3">
      <t>マチ</t>
    </rPh>
    <phoneticPr fontId="3"/>
  </si>
  <si>
    <t>七塚町</t>
    <rPh sb="0" eb="1">
      <t>ナナ</t>
    </rPh>
    <rPh sb="1" eb="2">
      <t>ツカ</t>
    </rPh>
    <rPh sb="2" eb="3">
      <t>マチ</t>
    </rPh>
    <phoneticPr fontId="3"/>
  </si>
  <si>
    <t>宇ノ気町</t>
    <rPh sb="0" eb="1">
      <t>ウ</t>
    </rPh>
    <rPh sb="2" eb="3">
      <t>キ</t>
    </rPh>
    <rPh sb="3" eb="4">
      <t>マチ</t>
    </rPh>
    <phoneticPr fontId="3"/>
  </si>
  <si>
    <t>石川県</t>
    <phoneticPr fontId="3"/>
  </si>
  <si>
    <t>かほく市男女共同参画推進条例
　（2007年4月1日施行）</t>
    <rPh sb="3" eb="4">
      <t>シ</t>
    </rPh>
    <rPh sb="4" eb="10">
      <t>サンカク</t>
    </rPh>
    <rPh sb="10" eb="12">
      <t>スイシン</t>
    </rPh>
    <rPh sb="12" eb="14">
      <t>ジョウレイ</t>
    </rPh>
    <rPh sb="21" eb="22">
      <t>ネン</t>
    </rPh>
    <rPh sb="23" eb="24">
      <t>ガツ</t>
    </rPh>
    <rPh sb="25" eb="26">
      <t>ニチ</t>
    </rPh>
    <rPh sb="26" eb="28">
      <t>セコウ</t>
    </rPh>
    <phoneticPr fontId="3"/>
  </si>
  <si>
    <t>勝山市男女共同参画推進条例　　（2006年10月1日施行）</t>
    <rPh sb="0" eb="3">
      <t>カツヤマシ</t>
    </rPh>
    <rPh sb="3" eb="9">
      <t>サンカク</t>
    </rPh>
    <rPh sb="9" eb="11">
      <t>スイシン</t>
    </rPh>
    <rPh sb="11" eb="13">
      <t>ジョウレイ</t>
    </rPh>
    <rPh sb="20" eb="21">
      <t>ネン</t>
    </rPh>
    <rPh sb="23" eb="24">
      <t>ガツ</t>
    </rPh>
    <rPh sb="25" eb="26">
      <t>ニチ</t>
    </rPh>
    <rPh sb="26" eb="28">
      <t>セコウ</t>
    </rPh>
    <phoneticPr fontId="3"/>
  </si>
  <si>
    <t>芦原町</t>
    <rPh sb="0" eb="2">
      <t>アシハラ</t>
    </rPh>
    <rPh sb="2" eb="3">
      <t>マチ</t>
    </rPh>
    <phoneticPr fontId="3"/>
  </si>
  <si>
    <t>金津町</t>
    <rPh sb="0" eb="1">
      <t>カネ</t>
    </rPh>
    <rPh sb="1" eb="2">
      <t>ツ</t>
    </rPh>
    <rPh sb="2" eb="3">
      <t>マチ</t>
    </rPh>
    <phoneticPr fontId="3"/>
  </si>
  <si>
    <t>あわら市男女共同参画推進条例
　（2007年4月1日施行）</t>
    <rPh sb="3" eb="4">
      <t>シ</t>
    </rPh>
    <rPh sb="4" eb="10">
      <t>サンカク</t>
    </rPh>
    <rPh sb="10" eb="12">
      <t>スイシン</t>
    </rPh>
    <rPh sb="12" eb="14">
      <t>ジョウレイ</t>
    </rPh>
    <rPh sb="21" eb="22">
      <t>ネン</t>
    </rPh>
    <rPh sb="23" eb="24">
      <t>ガツ</t>
    </rPh>
    <rPh sb="25" eb="26">
      <t>ニチ</t>
    </rPh>
    <rPh sb="26" eb="28">
      <t>セコウ</t>
    </rPh>
    <phoneticPr fontId="3"/>
  </si>
  <si>
    <t>坂井市男女共同参画推進条例
　（2007年4月1日施行）</t>
    <rPh sb="0" eb="2">
      <t>サカイ</t>
    </rPh>
    <rPh sb="2" eb="3">
      <t>シ</t>
    </rPh>
    <rPh sb="3" eb="9">
      <t>サンカク</t>
    </rPh>
    <rPh sb="9" eb="11">
      <t>スイシン</t>
    </rPh>
    <rPh sb="11" eb="13">
      <t>ジョウレイ</t>
    </rPh>
    <rPh sb="20" eb="21">
      <t>ネン</t>
    </rPh>
    <rPh sb="22" eb="23">
      <t>ガツ</t>
    </rPh>
    <rPh sb="24" eb="25">
      <t>ニチ</t>
    </rPh>
    <rPh sb="25" eb="27">
      <t>セコウ</t>
    </rPh>
    <phoneticPr fontId="3"/>
  </si>
  <si>
    <t>八田村</t>
    <rPh sb="0" eb="1">
      <t>ハチ</t>
    </rPh>
    <rPh sb="1" eb="2">
      <t>タ</t>
    </rPh>
    <rPh sb="2" eb="3">
      <t>ムラ</t>
    </rPh>
    <phoneticPr fontId="3"/>
  </si>
  <si>
    <t>白根町</t>
    <rPh sb="0" eb="2">
      <t>シラネ</t>
    </rPh>
    <rPh sb="2" eb="3">
      <t>チョウ</t>
    </rPh>
    <phoneticPr fontId="3"/>
  </si>
  <si>
    <t>芦安村</t>
    <rPh sb="0" eb="1">
      <t>アシ</t>
    </rPh>
    <rPh sb="1" eb="2">
      <t>ヤス</t>
    </rPh>
    <rPh sb="2" eb="3">
      <t>ムラ</t>
    </rPh>
    <phoneticPr fontId="3"/>
  </si>
  <si>
    <t>若草町</t>
    <rPh sb="0" eb="3">
      <t>ワカクサマチ</t>
    </rPh>
    <phoneticPr fontId="3"/>
  </si>
  <si>
    <t>櫛形町</t>
    <rPh sb="0" eb="2">
      <t>クシガタ</t>
    </rPh>
    <rPh sb="2" eb="3">
      <t>チョウ</t>
    </rPh>
    <phoneticPr fontId="3"/>
  </si>
  <si>
    <t>甲西町</t>
    <rPh sb="0" eb="1">
      <t>コウ</t>
    </rPh>
    <rPh sb="1" eb="2">
      <t>ニシ</t>
    </rPh>
    <rPh sb="2" eb="3">
      <t>マチ</t>
    </rPh>
    <phoneticPr fontId="3"/>
  </si>
  <si>
    <t>なし</t>
    <phoneticPr fontId="3"/>
  </si>
  <si>
    <t>南アルプス市男女共同参画推進条例
　（2007年2月1日施行）</t>
    <rPh sb="0" eb="1">
      <t>ミナミ</t>
    </rPh>
    <rPh sb="5" eb="6">
      <t>シ</t>
    </rPh>
    <rPh sb="6" eb="12">
      <t>サンカク</t>
    </rPh>
    <rPh sb="12" eb="14">
      <t>スイシン</t>
    </rPh>
    <rPh sb="14" eb="16">
      <t>ジョウレイ</t>
    </rPh>
    <rPh sb="23" eb="24">
      <t>ネン</t>
    </rPh>
    <rPh sb="25" eb="26">
      <t>ガツ</t>
    </rPh>
    <rPh sb="27" eb="28">
      <t>ニチ</t>
    </rPh>
    <rPh sb="28" eb="30">
      <t>セコウ</t>
    </rPh>
    <phoneticPr fontId="3"/>
  </si>
  <si>
    <t>上田市男女共同参画推進条例
　（2007年1月1日施行）</t>
    <rPh sb="0" eb="3">
      <t>ウエダシ</t>
    </rPh>
    <rPh sb="3" eb="9">
      <t>サンカク</t>
    </rPh>
    <rPh sb="9" eb="11">
      <t>スイシン</t>
    </rPh>
    <rPh sb="11" eb="13">
      <t>ジョウレイ</t>
    </rPh>
    <rPh sb="20" eb="21">
      <t>ネン</t>
    </rPh>
    <rPh sb="22" eb="23">
      <t>ガツ</t>
    </rPh>
    <rPh sb="24" eb="25">
      <t>ニチ</t>
    </rPh>
    <rPh sb="25" eb="27">
      <t>セコウ</t>
    </rPh>
    <phoneticPr fontId="3"/>
  </si>
  <si>
    <t>中野市</t>
    <rPh sb="0" eb="3">
      <t>ナカノシ</t>
    </rPh>
    <phoneticPr fontId="3"/>
  </si>
  <si>
    <t>豊田村</t>
    <rPh sb="0" eb="2">
      <t>トヨダ</t>
    </rPh>
    <rPh sb="2" eb="3">
      <t>ムラ</t>
    </rPh>
    <phoneticPr fontId="3"/>
  </si>
  <si>
    <t>長野県</t>
    <phoneticPr fontId="3"/>
  </si>
  <si>
    <t>中野市男女共同参画推進条例
　（2007年4月1日施行）</t>
    <rPh sb="0" eb="2">
      <t>ナカノ</t>
    </rPh>
    <rPh sb="2" eb="3">
      <t>シ</t>
    </rPh>
    <rPh sb="3" eb="9">
      <t>サンカク</t>
    </rPh>
    <rPh sb="9" eb="11">
      <t>スイシン</t>
    </rPh>
    <rPh sb="11" eb="13">
      <t>ジョウレイ</t>
    </rPh>
    <rPh sb="20" eb="21">
      <t>ネン</t>
    </rPh>
    <rPh sb="22" eb="23">
      <t>ガツ</t>
    </rPh>
    <rPh sb="24" eb="25">
      <t>ニチ</t>
    </rPh>
    <rPh sb="25" eb="27">
      <t>セコウ</t>
    </rPh>
    <phoneticPr fontId="3"/>
  </si>
  <si>
    <t>辰野町男女共同参画社会づくり条例　　（2006年9月15日施行）</t>
    <rPh sb="0" eb="1">
      <t>タツ</t>
    </rPh>
    <rPh sb="1" eb="2">
      <t>ノ</t>
    </rPh>
    <rPh sb="2" eb="3">
      <t>マチ</t>
    </rPh>
    <rPh sb="3" eb="9">
      <t>サンカク</t>
    </rPh>
    <rPh sb="9" eb="11">
      <t>シャカイ</t>
    </rPh>
    <rPh sb="14" eb="16">
      <t>ジョウレイ</t>
    </rPh>
    <rPh sb="23" eb="24">
      <t>ネン</t>
    </rPh>
    <rPh sb="25" eb="26">
      <t>ガツ</t>
    </rPh>
    <rPh sb="28" eb="29">
      <t>ニチ</t>
    </rPh>
    <rPh sb="29" eb="31">
      <t>セコウ</t>
    </rPh>
    <phoneticPr fontId="3"/>
  </si>
  <si>
    <t>日進市男女平等推進条例　　（2007年10月1日施行）</t>
    <rPh sb="0" eb="3">
      <t>ニッシンシ</t>
    </rPh>
    <rPh sb="3" eb="5">
      <t>ダンジョ</t>
    </rPh>
    <rPh sb="5" eb="7">
      <t>ビョウドウ</t>
    </rPh>
    <rPh sb="7" eb="9">
      <t>スイシン</t>
    </rPh>
    <rPh sb="9" eb="11">
      <t>ジョウレイ</t>
    </rPh>
    <rPh sb="18" eb="19">
      <t>ネン</t>
    </rPh>
    <rPh sb="21" eb="22">
      <t>ガツ</t>
    </rPh>
    <rPh sb="23" eb="24">
      <t>ニチ</t>
    </rPh>
    <rPh sb="24" eb="26">
      <t>セコウ</t>
    </rPh>
    <phoneticPr fontId="3"/>
  </si>
  <si>
    <t>津市男女共同参画推進条例
　（2007年3月30日施行）</t>
    <rPh sb="0" eb="2">
      <t>ツシ</t>
    </rPh>
    <rPh sb="2" eb="8">
      <t>サンカク</t>
    </rPh>
    <rPh sb="8" eb="10">
      <t>スイシン</t>
    </rPh>
    <rPh sb="10" eb="12">
      <t>ジョウレイ</t>
    </rPh>
    <rPh sb="19" eb="20">
      <t>ネン</t>
    </rPh>
    <rPh sb="21" eb="22">
      <t>ガツ</t>
    </rPh>
    <rPh sb="24" eb="25">
      <t>ニチ</t>
    </rPh>
    <rPh sb="25" eb="27">
      <t>セコウ</t>
    </rPh>
    <phoneticPr fontId="3"/>
  </si>
  <si>
    <t>伊勢市男女共同参画推進条例
　（2007年4月1日施行）</t>
    <rPh sb="0" eb="3">
      <t>イセシ</t>
    </rPh>
    <rPh sb="3" eb="9">
      <t>サンカク</t>
    </rPh>
    <rPh sb="9" eb="11">
      <t>スイシン</t>
    </rPh>
    <rPh sb="11" eb="13">
      <t>ジョウレイ</t>
    </rPh>
    <rPh sb="20" eb="21">
      <t>ネン</t>
    </rPh>
    <rPh sb="22" eb="23">
      <t>ガツ</t>
    </rPh>
    <rPh sb="24" eb="25">
      <t>ニチ</t>
    </rPh>
    <rPh sb="25" eb="27">
      <t>セコウ</t>
    </rPh>
    <phoneticPr fontId="3"/>
  </si>
  <si>
    <t>尾鷲市男女共同参画推進条例　　（2007年4月1日施行）</t>
    <rPh sb="0" eb="3">
      <t>オワセシ</t>
    </rPh>
    <rPh sb="3" eb="9">
      <t>サンカク</t>
    </rPh>
    <rPh sb="9" eb="11">
      <t>スイシン</t>
    </rPh>
    <rPh sb="11" eb="13">
      <t>ジョウレイ</t>
    </rPh>
    <rPh sb="20" eb="21">
      <t>ネン</t>
    </rPh>
    <rPh sb="22" eb="23">
      <t>ガツ</t>
    </rPh>
    <rPh sb="24" eb="25">
      <t>ニチ</t>
    </rPh>
    <rPh sb="25" eb="27">
      <t>セコウ</t>
    </rPh>
    <phoneticPr fontId="3"/>
  </si>
  <si>
    <t>旧小杉町条例、旧大門町条例、旧大島町条例</t>
    <rPh sb="0" eb="1">
      <t>キュウ</t>
    </rPh>
    <rPh sb="1" eb="3">
      <t>コスギ</t>
    </rPh>
    <rPh sb="3" eb="4">
      <t>マチ</t>
    </rPh>
    <rPh sb="4" eb="6">
      <t>ジョウレイ</t>
    </rPh>
    <rPh sb="7" eb="8">
      <t>キュウ</t>
    </rPh>
    <rPh sb="8" eb="11">
      <t>ダイモンチョウ</t>
    </rPh>
    <rPh sb="11" eb="13">
      <t>ジョウレイ</t>
    </rPh>
    <rPh sb="14" eb="15">
      <t>キュウ</t>
    </rPh>
    <rPh sb="15" eb="17">
      <t>オオシマ</t>
    </rPh>
    <rPh sb="17" eb="18">
      <t>マチ</t>
    </rPh>
    <rPh sb="18" eb="20">
      <t>ジョウレイ</t>
    </rPh>
    <phoneticPr fontId="3"/>
  </si>
  <si>
    <t>旧三国町条例、旧春江町条例</t>
    <rPh sb="0" eb="1">
      <t>キュウ</t>
    </rPh>
    <rPh sb="1" eb="3">
      <t>ミクニ</t>
    </rPh>
    <rPh sb="3" eb="4">
      <t>マチ</t>
    </rPh>
    <rPh sb="4" eb="6">
      <t>ジョウレイ</t>
    </rPh>
    <rPh sb="7" eb="8">
      <t>キュウ</t>
    </rPh>
    <rPh sb="8" eb="10">
      <t>ハルエ</t>
    </rPh>
    <rPh sb="10" eb="11">
      <t>マチ</t>
    </rPh>
    <rPh sb="11" eb="13">
      <t>ジョウレイ</t>
    </rPh>
    <phoneticPr fontId="3"/>
  </si>
  <si>
    <t>旧高根町条例、旧小淵沢町条例</t>
    <rPh sb="0" eb="1">
      <t>キュウ</t>
    </rPh>
    <rPh sb="1" eb="3">
      <t>タカネ</t>
    </rPh>
    <rPh sb="3" eb="4">
      <t>マチ</t>
    </rPh>
    <rPh sb="4" eb="6">
      <t>ジョウレイ</t>
    </rPh>
    <rPh sb="7" eb="8">
      <t>キュウ</t>
    </rPh>
    <rPh sb="8" eb="11">
      <t>コブチザワ</t>
    </rPh>
    <rPh sb="11" eb="12">
      <t>マチ</t>
    </rPh>
    <rPh sb="12" eb="14">
      <t>ジョウレイ</t>
    </rPh>
    <phoneticPr fontId="3"/>
  </si>
  <si>
    <t>旧下部町条例、旧身延町条例</t>
    <rPh sb="0" eb="1">
      <t>キュウ</t>
    </rPh>
    <rPh sb="1" eb="3">
      <t>シモベ</t>
    </rPh>
    <rPh sb="3" eb="4">
      <t>マチ</t>
    </rPh>
    <rPh sb="4" eb="6">
      <t>ジョウレイ</t>
    </rPh>
    <rPh sb="7" eb="8">
      <t>キュウ</t>
    </rPh>
    <rPh sb="8" eb="10">
      <t>ミノブ</t>
    </rPh>
    <rPh sb="10" eb="11">
      <t>マチ</t>
    </rPh>
    <rPh sb="11" eb="13">
      <t>ジョウレイ</t>
    </rPh>
    <phoneticPr fontId="3"/>
  </si>
  <si>
    <t>旧上田町条例、旧丸子町条例</t>
    <rPh sb="0" eb="1">
      <t>キュウ</t>
    </rPh>
    <rPh sb="1" eb="3">
      <t>ウエダ</t>
    </rPh>
    <rPh sb="3" eb="4">
      <t>マチ</t>
    </rPh>
    <rPh sb="4" eb="6">
      <t>ジョウレイ</t>
    </rPh>
    <rPh sb="7" eb="8">
      <t>キュウ</t>
    </rPh>
    <rPh sb="8" eb="10">
      <t>マルコ</t>
    </rPh>
    <rPh sb="10" eb="11">
      <t>マチ</t>
    </rPh>
    <rPh sb="11" eb="13">
      <t>ジョウレイ</t>
    </rPh>
    <phoneticPr fontId="3"/>
  </si>
  <si>
    <t>旧掛川市条例、旧大須賀町町条例</t>
    <rPh sb="0" eb="1">
      <t>キュウ</t>
    </rPh>
    <rPh sb="1" eb="4">
      <t>カケガワシ</t>
    </rPh>
    <rPh sb="4" eb="6">
      <t>ジョウレイ</t>
    </rPh>
    <rPh sb="7" eb="8">
      <t>キュウ</t>
    </rPh>
    <rPh sb="8" eb="11">
      <t>オオスガ</t>
    </rPh>
    <rPh sb="11" eb="12">
      <t>マチ</t>
    </rPh>
    <rPh sb="12" eb="13">
      <t>マチ</t>
    </rPh>
    <rPh sb="13" eb="15">
      <t>ジョウレイ</t>
    </rPh>
    <phoneticPr fontId="3"/>
  </si>
  <si>
    <t>旧師勝町条例、旧西春町条例</t>
    <rPh sb="0" eb="1">
      <t>キュウ</t>
    </rPh>
    <rPh sb="1" eb="4">
      <t>シカツチョウ</t>
    </rPh>
    <rPh sb="4" eb="6">
      <t>ジョウレイ</t>
    </rPh>
    <rPh sb="7" eb="8">
      <t>キュウ</t>
    </rPh>
    <rPh sb="8" eb="10">
      <t>ニシハル</t>
    </rPh>
    <rPh sb="10" eb="11">
      <t>マチ</t>
    </rPh>
    <rPh sb="11" eb="13">
      <t>ジョウレイ</t>
    </rPh>
    <phoneticPr fontId="3"/>
  </si>
  <si>
    <t>旧津市条例、旧久居市条例</t>
    <rPh sb="0" eb="1">
      <t>キュウ</t>
    </rPh>
    <rPh sb="1" eb="3">
      <t>ツシ</t>
    </rPh>
    <rPh sb="3" eb="5">
      <t>ジョウレイ</t>
    </rPh>
    <rPh sb="6" eb="7">
      <t>キュウ</t>
    </rPh>
    <rPh sb="7" eb="9">
      <t>ヒサイ</t>
    </rPh>
    <rPh sb="9" eb="10">
      <t>シ</t>
    </rPh>
    <rPh sb="10" eb="12">
      <t>ジョウレイ</t>
    </rPh>
    <phoneticPr fontId="3"/>
  </si>
  <si>
    <t>旧伊勢市条例</t>
    <rPh sb="0" eb="1">
      <t>キュウ</t>
    </rPh>
    <rPh sb="1" eb="4">
      <t>イセシ</t>
    </rPh>
    <rPh sb="4" eb="6">
      <t>ジョウレイ</t>
    </rPh>
    <phoneticPr fontId="3"/>
  </si>
  <si>
    <t>旧上野市条例</t>
    <rPh sb="0" eb="1">
      <t>キュウ</t>
    </rPh>
    <rPh sb="1" eb="4">
      <t>ウエノシ</t>
    </rPh>
    <rPh sb="4" eb="6">
      <t>ジョウレイ</t>
    </rPh>
    <phoneticPr fontId="3"/>
  </si>
  <si>
    <t>*グリーン：旧自治体条例が編入合併によりなくなったもの</t>
    <rPh sb="6" eb="7">
      <t>キュウ</t>
    </rPh>
    <rPh sb="7" eb="9">
      <t>ジチ</t>
    </rPh>
    <rPh sb="9" eb="10">
      <t>タイ</t>
    </rPh>
    <rPh sb="10" eb="12">
      <t>ジョウレイ</t>
    </rPh>
    <rPh sb="13" eb="14">
      <t>ヘン</t>
    </rPh>
    <rPh sb="14" eb="15">
      <t>ニュウ</t>
    </rPh>
    <rPh sb="15" eb="17">
      <t>ガッペイ</t>
    </rPh>
    <phoneticPr fontId="3"/>
  </si>
  <si>
    <t>新潟市条例</t>
    <rPh sb="0" eb="3">
      <t>ニイガタシ</t>
    </rPh>
    <rPh sb="3" eb="5">
      <t>ジョウレイ</t>
    </rPh>
    <phoneticPr fontId="3"/>
  </si>
  <si>
    <t>旧富山市条例、旧大山町条例</t>
    <rPh sb="0" eb="1">
      <t>キュウ</t>
    </rPh>
    <rPh sb="1" eb="3">
      <t>トヤマ</t>
    </rPh>
    <rPh sb="3" eb="4">
      <t>シ</t>
    </rPh>
    <rPh sb="4" eb="6">
      <t>ジョウレイ</t>
    </rPh>
    <rPh sb="7" eb="8">
      <t>キュウ</t>
    </rPh>
    <rPh sb="8" eb="10">
      <t>オオヤマ</t>
    </rPh>
    <rPh sb="10" eb="11">
      <t>マチ</t>
    </rPh>
    <rPh sb="11" eb="13">
      <t>ジョウレイ</t>
    </rPh>
    <phoneticPr fontId="3"/>
  </si>
  <si>
    <t>旧井波町条例</t>
    <rPh sb="0" eb="1">
      <t>キュウ</t>
    </rPh>
    <rPh sb="1" eb="3">
      <t>イナミ</t>
    </rPh>
    <rPh sb="3" eb="4">
      <t>マチ</t>
    </rPh>
    <rPh sb="4" eb="6">
      <t>ジョウレイ</t>
    </rPh>
    <phoneticPr fontId="3"/>
  </si>
  <si>
    <t>旧富来町条例</t>
    <rPh sb="0" eb="1">
      <t>キュウ</t>
    </rPh>
    <rPh sb="1" eb="4">
      <t>トギマチ</t>
    </rPh>
    <rPh sb="4" eb="6">
      <t>ジョウレイ</t>
    </rPh>
    <phoneticPr fontId="3"/>
  </si>
  <si>
    <t>白山市男女共同参画推進条例
　　（2008年4月1日施行）</t>
    <rPh sb="0" eb="3">
      <t>ハクサンシ</t>
    </rPh>
    <rPh sb="3" eb="9">
      <t>サン</t>
    </rPh>
    <rPh sb="9" eb="11">
      <t>スイシン</t>
    </rPh>
    <rPh sb="11" eb="13">
      <t>ジョウレイ</t>
    </rPh>
    <rPh sb="21" eb="22">
      <t>ネン</t>
    </rPh>
    <rPh sb="23" eb="24">
      <t>ガツ</t>
    </rPh>
    <rPh sb="25" eb="26">
      <t>ニチ</t>
    </rPh>
    <rPh sb="26" eb="28">
      <t>セコウ</t>
    </rPh>
    <phoneticPr fontId="3"/>
  </si>
  <si>
    <t>松任市</t>
    <rPh sb="0" eb="3">
      <t>マツトウシ</t>
    </rPh>
    <phoneticPr fontId="3"/>
  </si>
  <si>
    <t>美川町</t>
    <rPh sb="0" eb="3">
      <t>ミカワチョウ</t>
    </rPh>
    <phoneticPr fontId="3"/>
  </si>
  <si>
    <t>鶴来町</t>
    <rPh sb="0" eb="1">
      <t>ツル</t>
    </rPh>
    <rPh sb="1" eb="2">
      <t>ク</t>
    </rPh>
    <rPh sb="2" eb="3">
      <t>マチ</t>
    </rPh>
    <phoneticPr fontId="3"/>
  </si>
  <si>
    <t>河内村</t>
    <rPh sb="0" eb="2">
      <t>カワウチ</t>
    </rPh>
    <rPh sb="2" eb="3">
      <t>ムラ</t>
    </rPh>
    <phoneticPr fontId="3"/>
  </si>
  <si>
    <t>吉野谷村</t>
    <rPh sb="0" eb="2">
      <t>ヨシノ</t>
    </rPh>
    <rPh sb="2" eb="3">
      <t>タニ</t>
    </rPh>
    <rPh sb="3" eb="4">
      <t>ムラ</t>
    </rPh>
    <phoneticPr fontId="3"/>
  </si>
  <si>
    <t>鳥越村</t>
    <rPh sb="0" eb="2">
      <t>トリゴエ</t>
    </rPh>
    <rPh sb="2" eb="3">
      <t>ムラ</t>
    </rPh>
    <phoneticPr fontId="3"/>
  </si>
  <si>
    <t>尾口村</t>
    <rPh sb="0" eb="2">
      <t>オグチ</t>
    </rPh>
    <rPh sb="2" eb="3">
      <t>ムラ</t>
    </rPh>
    <phoneticPr fontId="3"/>
  </si>
  <si>
    <t>白峰村</t>
    <rPh sb="0" eb="2">
      <t>シラミネ</t>
    </rPh>
    <rPh sb="2" eb="3">
      <t>ムラ</t>
    </rPh>
    <phoneticPr fontId="3"/>
  </si>
  <si>
    <t>内灘町男女共同参画まちづくり条例　　（2008年4月1日施行）</t>
    <rPh sb="0" eb="2">
      <t>ウチナダ</t>
    </rPh>
    <rPh sb="2" eb="3">
      <t>マチ</t>
    </rPh>
    <rPh sb="3" eb="9">
      <t>サン</t>
    </rPh>
    <rPh sb="14" eb="16">
      <t>ジョウレイ</t>
    </rPh>
    <rPh sb="23" eb="24">
      <t>ネン</t>
    </rPh>
    <rPh sb="25" eb="26">
      <t>ガツ</t>
    </rPh>
    <rPh sb="27" eb="28">
      <t>ニチ</t>
    </rPh>
    <rPh sb="28" eb="30">
      <t>セコウ</t>
    </rPh>
    <phoneticPr fontId="3"/>
  </si>
  <si>
    <t>市川三郷町男女共同参画推進条例
　　（2007年9月14日施行）</t>
    <rPh sb="0" eb="2">
      <t>イチカワ</t>
    </rPh>
    <rPh sb="2" eb="4">
      <t>ミサト</t>
    </rPh>
    <rPh sb="4" eb="5">
      <t>マチ</t>
    </rPh>
    <rPh sb="5" eb="11">
      <t>サン</t>
    </rPh>
    <rPh sb="11" eb="13">
      <t>スイシン</t>
    </rPh>
    <rPh sb="13" eb="15">
      <t>ジョウレイ</t>
    </rPh>
    <rPh sb="23" eb="24">
      <t>ネン</t>
    </rPh>
    <rPh sb="25" eb="26">
      <t>ガツ</t>
    </rPh>
    <rPh sb="28" eb="29">
      <t>ニチ</t>
    </rPh>
    <rPh sb="29" eb="31">
      <t>セコウ</t>
    </rPh>
    <phoneticPr fontId="3"/>
  </si>
  <si>
    <t>忍野村男女共同参画推進条例　　（2008年4月1日施行）</t>
    <rPh sb="0" eb="2">
      <t>オシノ</t>
    </rPh>
    <rPh sb="2" eb="3">
      <t>ムラ</t>
    </rPh>
    <rPh sb="3" eb="13">
      <t>サンスイシンジョウレイ</t>
    </rPh>
    <rPh sb="20" eb="21">
      <t>ネン</t>
    </rPh>
    <rPh sb="22" eb="23">
      <t>ガツ</t>
    </rPh>
    <rPh sb="24" eb="25">
      <t>ニチ</t>
    </rPh>
    <rPh sb="25" eb="27">
      <t>セコウ</t>
    </rPh>
    <phoneticPr fontId="3"/>
  </si>
  <si>
    <t>飯山市男女共同参画社会づくり条例　　（2008年2月1日施行）</t>
    <rPh sb="0" eb="3">
      <t>イイヤマシ</t>
    </rPh>
    <rPh sb="3" eb="9">
      <t>サン</t>
    </rPh>
    <rPh sb="9" eb="11">
      <t>シャカイ</t>
    </rPh>
    <rPh sb="14" eb="16">
      <t>ジョウレイ</t>
    </rPh>
    <rPh sb="23" eb="24">
      <t>ネン</t>
    </rPh>
    <rPh sb="25" eb="26">
      <t>ガツ</t>
    </rPh>
    <rPh sb="27" eb="28">
      <t>ニチ</t>
    </rPh>
    <rPh sb="28" eb="30">
      <t>セコウ</t>
    </rPh>
    <phoneticPr fontId="3"/>
  </si>
  <si>
    <t>松川町男女共同参画推進条例条例　　（2008年4月1日施行）</t>
    <rPh sb="0" eb="2">
      <t>マツカワ</t>
    </rPh>
    <rPh sb="2" eb="3">
      <t>マチ</t>
    </rPh>
    <rPh sb="3" eb="9">
      <t>サン</t>
    </rPh>
    <rPh sb="9" eb="13">
      <t>スイシンジョウレイ</t>
    </rPh>
    <rPh sb="13" eb="15">
      <t>ジョウレイ</t>
    </rPh>
    <rPh sb="22" eb="23">
      <t>ネン</t>
    </rPh>
    <rPh sb="24" eb="25">
      <t>ガツ</t>
    </rPh>
    <rPh sb="26" eb="27">
      <t>ニチ</t>
    </rPh>
    <rPh sb="27" eb="29">
      <t>セコウ</t>
    </rPh>
    <phoneticPr fontId="3"/>
  </si>
  <si>
    <t>可児市だれもが輝く男女共同参画社会づくり条例
　　（2007年7月1日）</t>
    <rPh sb="0" eb="3">
      <t>カニシ</t>
    </rPh>
    <rPh sb="7" eb="8">
      <t>カガヤ</t>
    </rPh>
    <rPh sb="9" eb="15">
      <t>サン</t>
    </rPh>
    <rPh sb="15" eb="17">
      <t>シャカイ</t>
    </rPh>
    <rPh sb="20" eb="22">
      <t>ジョウレイ</t>
    </rPh>
    <rPh sb="30" eb="31">
      <t>ネン</t>
    </rPh>
    <rPh sb="32" eb="33">
      <t>ガツ</t>
    </rPh>
    <rPh sb="34" eb="35">
      <t>ニチ</t>
    </rPh>
    <phoneticPr fontId="3"/>
  </si>
  <si>
    <t>可児市</t>
    <rPh sb="0" eb="3">
      <t>カニシ</t>
    </rPh>
    <phoneticPr fontId="3"/>
  </si>
  <si>
    <t>兼山町</t>
    <rPh sb="0" eb="2">
      <t>カネヤマ</t>
    </rPh>
    <rPh sb="2" eb="3">
      <t>マチ</t>
    </rPh>
    <phoneticPr fontId="3"/>
  </si>
  <si>
    <t>海津市男女共同参画推進条例
　　（2008年4月1日施行）</t>
    <rPh sb="0" eb="3">
      <t>カイヅシ</t>
    </rPh>
    <rPh sb="3" eb="9">
      <t>サン</t>
    </rPh>
    <rPh sb="9" eb="11">
      <t>スイシン</t>
    </rPh>
    <rPh sb="11" eb="13">
      <t>ジョウレイ</t>
    </rPh>
    <rPh sb="21" eb="22">
      <t>ネン</t>
    </rPh>
    <rPh sb="23" eb="24">
      <t>ガツ</t>
    </rPh>
    <rPh sb="25" eb="26">
      <t>ニチ</t>
    </rPh>
    <rPh sb="26" eb="28">
      <t>セコウ</t>
    </rPh>
    <phoneticPr fontId="3"/>
  </si>
  <si>
    <t>海津町</t>
    <rPh sb="0" eb="2">
      <t>カイヅ</t>
    </rPh>
    <rPh sb="2" eb="3">
      <t>マチ</t>
    </rPh>
    <phoneticPr fontId="3"/>
  </si>
  <si>
    <t>平田町</t>
    <rPh sb="0" eb="2">
      <t>ヒラタ</t>
    </rPh>
    <rPh sb="2" eb="3">
      <t>マチ</t>
    </rPh>
    <phoneticPr fontId="3"/>
  </si>
  <si>
    <t>南濃町</t>
    <rPh sb="0" eb="1">
      <t>ミナミ</t>
    </rPh>
    <rPh sb="1" eb="2">
      <t>ノウ</t>
    </rPh>
    <rPh sb="2" eb="3">
      <t>マチ</t>
    </rPh>
    <phoneticPr fontId="3"/>
  </si>
  <si>
    <t>沼津市男女共同参画推進条例　　（2008年4月1日施行）</t>
    <rPh sb="0" eb="3">
      <t>ヌマヅシ</t>
    </rPh>
    <rPh sb="3" eb="9">
      <t>サン</t>
    </rPh>
    <rPh sb="9" eb="11">
      <t>スイシン</t>
    </rPh>
    <rPh sb="11" eb="13">
      <t>ジョウレイ</t>
    </rPh>
    <rPh sb="20" eb="21">
      <t>ネン</t>
    </rPh>
    <rPh sb="22" eb="23">
      <t>ガツ</t>
    </rPh>
    <rPh sb="24" eb="25">
      <t>ニチ</t>
    </rPh>
    <rPh sb="25" eb="27">
      <t>セコウ</t>
    </rPh>
    <phoneticPr fontId="3"/>
  </si>
  <si>
    <t>沼津市</t>
    <rPh sb="0" eb="3">
      <t>ヌマヅシ</t>
    </rPh>
    <phoneticPr fontId="3"/>
  </si>
  <si>
    <t>戸田村</t>
    <rPh sb="0" eb="2">
      <t>トダ</t>
    </rPh>
    <rPh sb="2" eb="3">
      <t>ムラ</t>
    </rPh>
    <phoneticPr fontId="3"/>
  </si>
  <si>
    <t>島田市</t>
    <rPh sb="0" eb="3">
      <t>シマダシ</t>
    </rPh>
    <phoneticPr fontId="3"/>
  </si>
  <si>
    <t>川根町</t>
    <rPh sb="0" eb="2">
      <t>カワネ</t>
    </rPh>
    <rPh sb="2" eb="3">
      <t>チョウ</t>
    </rPh>
    <phoneticPr fontId="3"/>
  </si>
  <si>
    <t>島田市条例</t>
    <rPh sb="0" eb="3">
      <t>シマダシ</t>
    </rPh>
    <rPh sb="3" eb="5">
      <t>ジョウレイ</t>
    </rPh>
    <phoneticPr fontId="3"/>
  </si>
  <si>
    <t>島田市男女共同参画推進条例
　（2007年7月30日施行）</t>
    <rPh sb="0" eb="3">
      <t>シマダシ</t>
    </rPh>
    <rPh sb="3" eb="9">
      <t>サン</t>
    </rPh>
    <rPh sb="9" eb="11">
      <t>スイシン</t>
    </rPh>
    <rPh sb="11" eb="13">
      <t>ジョウレイ</t>
    </rPh>
    <rPh sb="20" eb="21">
      <t>ネン</t>
    </rPh>
    <rPh sb="22" eb="23">
      <t>ガツ</t>
    </rPh>
    <rPh sb="25" eb="26">
      <t>ニチ</t>
    </rPh>
    <rPh sb="26" eb="28">
      <t>セコウ</t>
    </rPh>
    <phoneticPr fontId="3"/>
  </si>
  <si>
    <t>静岡県</t>
    <rPh sb="0" eb="2">
      <t>シズオカ</t>
    </rPh>
    <rPh sb="2" eb="3">
      <t>ケン</t>
    </rPh>
    <phoneticPr fontId="3"/>
  </si>
  <si>
    <t>藤枝市男女共同参画推進条例　　（2008年4月1日施行）</t>
    <rPh sb="0" eb="3">
      <t>フジエダシ</t>
    </rPh>
    <rPh sb="3" eb="9">
      <t>サン</t>
    </rPh>
    <rPh sb="9" eb="11">
      <t>スイシン</t>
    </rPh>
    <rPh sb="11" eb="13">
      <t>ジョウレイ</t>
    </rPh>
    <rPh sb="20" eb="21">
      <t>ネン</t>
    </rPh>
    <rPh sb="22" eb="23">
      <t>ガツ</t>
    </rPh>
    <rPh sb="24" eb="25">
      <t>ニチ</t>
    </rPh>
    <rPh sb="25" eb="27">
      <t>セコウ</t>
    </rPh>
    <phoneticPr fontId="3"/>
  </si>
  <si>
    <t>安城市男女共同参画推進条例　　（2008年4月1日施行）</t>
    <rPh sb="0" eb="2">
      <t>アンジョウ</t>
    </rPh>
    <rPh sb="2" eb="3">
      <t>シ</t>
    </rPh>
    <rPh sb="3" eb="9">
      <t>サン</t>
    </rPh>
    <rPh sb="9" eb="11">
      <t>スイシン</t>
    </rPh>
    <rPh sb="11" eb="13">
      <t>ジョウレイ</t>
    </rPh>
    <rPh sb="20" eb="21">
      <t>ネン</t>
    </rPh>
    <rPh sb="22" eb="23">
      <t>ガツ</t>
    </rPh>
    <rPh sb="24" eb="25">
      <t>ニチ</t>
    </rPh>
    <rPh sb="25" eb="27">
      <t>セコウ</t>
    </rPh>
    <phoneticPr fontId="3"/>
  </si>
  <si>
    <t>北勢町</t>
    <rPh sb="0" eb="2">
      <t>ホクセイ</t>
    </rPh>
    <rPh sb="2" eb="3">
      <t>マチ</t>
    </rPh>
    <phoneticPr fontId="3"/>
  </si>
  <si>
    <t>員弁町</t>
    <rPh sb="0" eb="2">
      <t>イナベ</t>
    </rPh>
    <rPh sb="2" eb="3">
      <t>マチ</t>
    </rPh>
    <phoneticPr fontId="3"/>
  </si>
  <si>
    <t>大安町</t>
    <rPh sb="0" eb="2">
      <t>タイアン</t>
    </rPh>
    <rPh sb="2" eb="3">
      <t>マチ</t>
    </rPh>
    <phoneticPr fontId="3"/>
  </si>
  <si>
    <t>藤原町</t>
    <rPh sb="0" eb="3">
      <t>フジワラマチ</t>
    </rPh>
    <phoneticPr fontId="3"/>
  </si>
  <si>
    <t>いなべ市男女共同参画推進条例
　　（2008年4月1日施行）</t>
    <rPh sb="3" eb="4">
      <t>シ</t>
    </rPh>
    <rPh sb="4" eb="10">
      <t>サン</t>
    </rPh>
    <rPh sb="10" eb="12">
      <t>スイシン</t>
    </rPh>
    <rPh sb="12" eb="14">
      <t>ジョウレイ</t>
    </rPh>
    <rPh sb="22" eb="23">
      <t>ネン</t>
    </rPh>
    <rPh sb="24" eb="25">
      <t>ガツ</t>
    </rPh>
    <rPh sb="26" eb="27">
      <t>ニチ</t>
    </rPh>
    <rPh sb="27" eb="29">
      <t>セコウ</t>
    </rPh>
    <phoneticPr fontId="3"/>
  </si>
  <si>
    <t>多気町</t>
    <rPh sb="0" eb="2">
      <t>タキ</t>
    </rPh>
    <rPh sb="2" eb="3">
      <t>チョウ</t>
    </rPh>
    <phoneticPr fontId="3"/>
  </si>
  <si>
    <t>勢和村</t>
    <rPh sb="0" eb="2">
      <t>セイワ</t>
    </rPh>
    <rPh sb="2" eb="3">
      <t>ムラ</t>
    </rPh>
    <phoneticPr fontId="3"/>
  </si>
  <si>
    <t>多気町男女共同参画推進条例
　　（2007年6月26日施行）</t>
    <rPh sb="0" eb="2">
      <t>タキ</t>
    </rPh>
    <rPh sb="2" eb="3">
      <t>チョウ</t>
    </rPh>
    <rPh sb="3" eb="13">
      <t>サンスイシンジョウレイ</t>
    </rPh>
    <rPh sb="21" eb="22">
      <t>ネン</t>
    </rPh>
    <rPh sb="23" eb="24">
      <t>ガツ</t>
    </rPh>
    <rPh sb="26" eb="27">
      <t>ニチ</t>
    </rPh>
    <rPh sb="27" eb="29">
      <t>セコウ</t>
    </rPh>
    <phoneticPr fontId="3"/>
  </si>
  <si>
    <t>旧市川大門町条例、旧六郷町条例</t>
    <rPh sb="0" eb="1">
      <t>キュウ</t>
    </rPh>
    <rPh sb="1" eb="5">
      <t>イチカワダイモン</t>
    </rPh>
    <rPh sb="5" eb="6">
      <t>マチ</t>
    </rPh>
    <rPh sb="6" eb="8">
      <t>ジョウレイ</t>
    </rPh>
    <rPh sb="9" eb="10">
      <t>キュウ</t>
    </rPh>
    <rPh sb="10" eb="12">
      <t>ロクゴウ</t>
    </rPh>
    <rPh sb="12" eb="13">
      <t>マチ</t>
    </rPh>
    <rPh sb="13" eb="15">
      <t>ジョウレイ</t>
    </rPh>
    <phoneticPr fontId="3"/>
  </si>
  <si>
    <t>島田市男女共同参画推進条例
　　（2007年7月30日施行）</t>
    <rPh sb="0" eb="3">
      <t>シマダシ</t>
    </rPh>
    <rPh sb="3" eb="9">
      <t>サン</t>
    </rPh>
    <rPh sb="9" eb="11">
      <t>スイシン</t>
    </rPh>
    <rPh sb="11" eb="13">
      <t>ジョウレイ</t>
    </rPh>
    <rPh sb="21" eb="22">
      <t>ネン</t>
    </rPh>
    <rPh sb="23" eb="24">
      <t>ガツ</t>
    </rPh>
    <rPh sb="26" eb="27">
      <t>ニチ</t>
    </rPh>
    <rPh sb="27" eb="29">
      <t>セコウ</t>
    </rPh>
    <phoneticPr fontId="3"/>
  </si>
  <si>
    <t>鳥屋町</t>
    <rPh sb="0" eb="2">
      <t>トリヤ</t>
    </rPh>
    <rPh sb="2" eb="3">
      <t>マチ</t>
    </rPh>
    <phoneticPr fontId="3"/>
  </si>
  <si>
    <t>鹿島町</t>
    <rPh sb="0" eb="2">
      <t>カシマ</t>
    </rPh>
    <rPh sb="2" eb="3">
      <t>チョウ</t>
    </rPh>
    <phoneticPr fontId="3"/>
  </si>
  <si>
    <t>鹿西町</t>
    <rPh sb="0" eb="2">
      <t>ロクセイ</t>
    </rPh>
    <rPh sb="2" eb="3">
      <t>マチ</t>
    </rPh>
    <phoneticPr fontId="3"/>
  </si>
  <si>
    <t>なし</t>
    <phoneticPr fontId="3"/>
  </si>
  <si>
    <t>中能登町男女共同参画推進条例
　　（2009年4月1日施行）</t>
    <rPh sb="0" eb="3">
      <t>ナカノト</t>
    </rPh>
    <rPh sb="3" eb="4">
      <t>マチ</t>
    </rPh>
    <rPh sb="4" eb="10">
      <t>サンカク</t>
    </rPh>
    <rPh sb="10" eb="12">
      <t>スイシン</t>
    </rPh>
    <rPh sb="12" eb="14">
      <t>ジョウレイ</t>
    </rPh>
    <rPh sb="22" eb="23">
      <t>ネン</t>
    </rPh>
    <rPh sb="24" eb="25">
      <t>ガツ</t>
    </rPh>
    <rPh sb="26" eb="27">
      <t>ニチ</t>
    </rPh>
    <rPh sb="27" eb="29">
      <t>セコウ</t>
    </rPh>
    <phoneticPr fontId="3"/>
  </si>
  <si>
    <t>穴水町男女共同参画推進条例　　（2009年4月1日施行）</t>
    <rPh sb="0" eb="2">
      <t>アナミズ</t>
    </rPh>
    <rPh sb="2" eb="3">
      <t>マチ</t>
    </rPh>
    <rPh sb="3" eb="9">
      <t>サンカク</t>
    </rPh>
    <rPh sb="9" eb="11">
      <t>スイシン</t>
    </rPh>
    <rPh sb="11" eb="13">
      <t>ジョウレイ</t>
    </rPh>
    <rPh sb="20" eb="21">
      <t>ネン</t>
    </rPh>
    <rPh sb="22" eb="23">
      <t>ガツ</t>
    </rPh>
    <rPh sb="24" eb="25">
      <t>ニチ</t>
    </rPh>
    <rPh sb="25" eb="27">
      <t>セコウ</t>
    </rPh>
    <phoneticPr fontId="3"/>
  </si>
  <si>
    <t>豊科町</t>
    <rPh sb="0" eb="2">
      <t>トヨシナ</t>
    </rPh>
    <rPh sb="2" eb="3">
      <t>マチ</t>
    </rPh>
    <phoneticPr fontId="3"/>
  </si>
  <si>
    <t>穂高町</t>
    <rPh sb="0" eb="2">
      <t>ホタカ</t>
    </rPh>
    <rPh sb="2" eb="3">
      <t>マチ</t>
    </rPh>
    <phoneticPr fontId="3"/>
  </si>
  <si>
    <t>三郷村</t>
    <rPh sb="0" eb="2">
      <t>ミサト</t>
    </rPh>
    <rPh sb="2" eb="3">
      <t>ムラ</t>
    </rPh>
    <phoneticPr fontId="3"/>
  </si>
  <si>
    <t>堀金村</t>
    <rPh sb="0" eb="2">
      <t>ホリガネ</t>
    </rPh>
    <rPh sb="2" eb="3">
      <t>ムラ</t>
    </rPh>
    <phoneticPr fontId="3"/>
  </si>
  <si>
    <t>明科町</t>
    <rPh sb="0" eb="2">
      <t>アカシナ</t>
    </rPh>
    <rPh sb="2" eb="3">
      <t>マチ</t>
    </rPh>
    <phoneticPr fontId="3"/>
  </si>
  <si>
    <t>安曇野市男女共同参画推進条例
　　（2009年1月1日施行）</t>
    <rPh sb="0" eb="3">
      <t>アズミノ</t>
    </rPh>
    <rPh sb="3" eb="4">
      <t>シ</t>
    </rPh>
    <rPh sb="4" eb="10">
      <t>サンカク</t>
    </rPh>
    <rPh sb="10" eb="12">
      <t>スイシン</t>
    </rPh>
    <rPh sb="12" eb="14">
      <t>ジョウレイ</t>
    </rPh>
    <rPh sb="22" eb="23">
      <t>ネン</t>
    </rPh>
    <rPh sb="24" eb="25">
      <t>ガツ</t>
    </rPh>
    <rPh sb="26" eb="27">
      <t>ニチ</t>
    </rPh>
    <rPh sb="27" eb="29">
      <t>セコウ</t>
    </rPh>
    <phoneticPr fontId="3"/>
  </si>
  <si>
    <t>御殿場市男女共同参画推進条例　　（2008年12月26日施行）</t>
    <rPh sb="0" eb="4">
      <t>ゴテンバシ</t>
    </rPh>
    <rPh sb="4" eb="10">
      <t>サンカク</t>
    </rPh>
    <rPh sb="10" eb="12">
      <t>スイシン</t>
    </rPh>
    <rPh sb="12" eb="14">
      <t>ジョウレイ</t>
    </rPh>
    <rPh sb="21" eb="22">
      <t>ネン</t>
    </rPh>
    <rPh sb="24" eb="25">
      <t>ガツ</t>
    </rPh>
    <rPh sb="27" eb="28">
      <t>ニチ</t>
    </rPh>
    <rPh sb="28" eb="30">
      <t>セコウ</t>
    </rPh>
    <phoneticPr fontId="3"/>
  </si>
  <si>
    <t>豊川市</t>
    <rPh sb="0" eb="3">
      <t>トヨカワシ</t>
    </rPh>
    <phoneticPr fontId="3"/>
  </si>
  <si>
    <t>一宮町</t>
    <rPh sb="0" eb="2">
      <t>イチノミヤ</t>
    </rPh>
    <rPh sb="2" eb="3">
      <t>チョウ</t>
    </rPh>
    <phoneticPr fontId="3"/>
  </si>
  <si>
    <t>豊川市男女共同参画推進条例
　　（2009年4月1日施行）</t>
    <rPh sb="0" eb="3">
      <t>トヨカワシ</t>
    </rPh>
    <rPh sb="3" eb="9">
      <t>サンカク</t>
    </rPh>
    <rPh sb="9" eb="11">
      <t>スイシン</t>
    </rPh>
    <rPh sb="11" eb="13">
      <t>ジョウレイ</t>
    </rPh>
    <rPh sb="21" eb="22">
      <t>ネン</t>
    </rPh>
    <rPh sb="23" eb="24">
      <t>ガツ</t>
    </rPh>
    <rPh sb="25" eb="26">
      <t>ニチ</t>
    </rPh>
    <rPh sb="26" eb="28">
      <t>セコウ</t>
    </rPh>
    <phoneticPr fontId="3"/>
  </si>
  <si>
    <t>弥冨町</t>
    <rPh sb="0" eb="2">
      <t>ヤトミ</t>
    </rPh>
    <rPh sb="2" eb="3">
      <t>マチ</t>
    </rPh>
    <phoneticPr fontId="3"/>
  </si>
  <si>
    <t>十四山村</t>
    <rPh sb="0" eb="2">
      <t>ジュウシ</t>
    </rPh>
    <rPh sb="2" eb="4">
      <t>ヤマムラ</t>
    </rPh>
    <phoneticPr fontId="3"/>
  </si>
  <si>
    <t>弥冨市男女共同参画推進条例
　　（2009年4月1日施行）</t>
    <rPh sb="0" eb="2">
      <t>ヤトミ</t>
    </rPh>
    <rPh sb="2" eb="3">
      <t>シ</t>
    </rPh>
    <rPh sb="3" eb="9">
      <t>サンカク</t>
    </rPh>
    <rPh sb="9" eb="13">
      <t>スイシンジョウレイ</t>
    </rPh>
    <rPh sb="21" eb="22">
      <t>ネン</t>
    </rPh>
    <rPh sb="23" eb="24">
      <t>ガツ</t>
    </rPh>
    <rPh sb="25" eb="26">
      <t>ニチ</t>
    </rPh>
    <rPh sb="26" eb="28">
      <t>セコウ</t>
    </rPh>
    <phoneticPr fontId="3"/>
  </si>
  <si>
    <t>長久手町の男女共同参画を推進する条例　　（2009年4月1日施行）</t>
    <rPh sb="0" eb="3">
      <t>ナガクテ</t>
    </rPh>
    <rPh sb="3" eb="4">
      <t>チョウ</t>
    </rPh>
    <rPh sb="5" eb="11">
      <t>サンカク</t>
    </rPh>
    <rPh sb="12" eb="14">
      <t>スイシン</t>
    </rPh>
    <rPh sb="16" eb="18">
      <t>ジョウレイ</t>
    </rPh>
    <rPh sb="25" eb="26">
      <t>ネン</t>
    </rPh>
    <rPh sb="27" eb="28">
      <t>ガツ</t>
    </rPh>
    <rPh sb="29" eb="30">
      <t>ニチ</t>
    </rPh>
    <rPh sb="30" eb="32">
      <t>セコウ</t>
    </rPh>
    <phoneticPr fontId="3"/>
  </si>
  <si>
    <t>愛知県</t>
    <phoneticPr fontId="3"/>
  </si>
  <si>
    <t>珠洲市男女共同参画推進条例　　（2010年4月1日施行）</t>
    <rPh sb="0" eb="3">
      <t>スズシ</t>
    </rPh>
    <rPh sb="3" eb="13">
      <t>ジョウ</t>
    </rPh>
    <rPh sb="20" eb="21">
      <t>ネン</t>
    </rPh>
    <rPh sb="22" eb="23">
      <t>ガツ</t>
    </rPh>
    <rPh sb="24" eb="25">
      <t>ニチ</t>
    </rPh>
    <rPh sb="25" eb="27">
      <t>セコウ</t>
    </rPh>
    <phoneticPr fontId="3"/>
  </si>
  <si>
    <t>甲斐市男女共同参画推進条例　　（2010年4月1日施行）</t>
    <rPh sb="0" eb="2">
      <t>カイ</t>
    </rPh>
    <rPh sb="2" eb="3">
      <t>シ</t>
    </rPh>
    <rPh sb="3" eb="13">
      <t>ジョウ</t>
    </rPh>
    <rPh sb="20" eb="21">
      <t>ネン</t>
    </rPh>
    <rPh sb="22" eb="23">
      <t>ガツ</t>
    </rPh>
    <rPh sb="24" eb="25">
      <t>ニチ</t>
    </rPh>
    <rPh sb="25" eb="27">
      <t>セコウ</t>
    </rPh>
    <phoneticPr fontId="3"/>
  </si>
  <si>
    <t>東御市男女共同参画推進条例
　　（2009年12月21日施行）</t>
    <rPh sb="0" eb="2">
      <t>トウミ</t>
    </rPh>
    <rPh sb="2" eb="3">
      <t>シ</t>
    </rPh>
    <rPh sb="3" eb="13">
      <t>ジョウ</t>
    </rPh>
    <rPh sb="21" eb="22">
      <t>ネン</t>
    </rPh>
    <rPh sb="24" eb="25">
      <t>ガツ</t>
    </rPh>
    <rPh sb="27" eb="28">
      <t>ニチ</t>
    </rPh>
    <rPh sb="28" eb="30">
      <t>セコウ</t>
    </rPh>
    <phoneticPr fontId="3"/>
  </si>
  <si>
    <t>桑名市男女共同参画推進条例
　　（2009年9月29日施行）</t>
    <rPh sb="0" eb="3">
      <t>クワナシ</t>
    </rPh>
    <rPh sb="3" eb="13">
      <t>ジョウ</t>
    </rPh>
    <rPh sb="21" eb="22">
      <t>ネン</t>
    </rPh>
    <rPh sb="23" eb="24">
      <t>ガツ</t>
    </rPh>
    <rPh sb="26" eb="27">
      <t>ニチ</t>
    </rPh>
    <rPh sb="27" eb="29">
      <t>セコウ</t>
    </rPh>
    <phoneticPr fontId="3"/>
  </si>
  <si>
    <t>旧桑名市条例</t>
    <rPh sb="0" eb="1">
      <t>キュウ</t>
    </rPh>
    <rPh sb="1" eb="4">
      <t>クワナシ</t>
    </rPh>
    <rPh sb="4" eb="6">
      <t>ジョウレイ</t>
    </rPh>
    <phoneticPr fontId="3"/>
  </si>
  <si>
    <t>旧北御牧村条例</t>
    <rPh sb="0" eb="1">
      <t>キュウ</t>
    </rPh>
    <rPh sb="1" eb="2">
      <t>キタ</t>
    </rPh>
    <rPh sb="2" eb="3">
      <t>オ</t>
    </rPh>
    <rPh sb="3" eb="4">
      <t>マキ</t>
    </rPh>
    <rPh sb="4" eb="5">
      <t>ムラ</t>
    </rPh>
    <rPh sb="5" eb="7">
      <t>ジョウレイ</t>
    </rPh>
    <phoneticPr fontId="3"/>
  </si>
  <si>
    <t>亀山市男女が生き生き輝く条例　　（2008年7月1日施行）</t>
    <rPh sb="0" eb="3">
      <t>カメヤマシ</t>
    </rPh>
    <rPh sb="3" eb="5">
      <t>ダンジョ</t>
    </rPh>
    <rPh sb="6" eb="7">
      <t>イ</t>
    </rPh>
    <rPh sb="8" eb="9">
      <t>イ</t>
    </rPh>
    <rPh sb="10" eb="11">
      <t>カガヤ</t>
    </rPh>
    <rPh sb="12" eb="14">
      <t>ジョウレイ</t>
    </rPh>
    <rPh sb="21" eb="22">
      <t>ネン</t>
    </rPh>
    <rPh sb="23" eb="24">
      <t>ガツ</t>
    </rPh>
    <rPh sb="25" eb="26">
      <t>ニチ</t>
    </rPh>
    <rPh sb="26" eb="28">
      <t>セコウ</t>
    </rPh>
    <phoneticPr fontId="3"/>
  </si>
  <si>
    <t>富士川町</t>
    <rPh sb="0" eb="3">
      <t>フジガワ</t>
    </rPh>
    <rPh sb="3" eb="4">
      <t>チョウ</t>
    </rPh>
    <phoneticPr fontId="3"/>
  </si>
  <si>
    <t>増穂町男女共同参画推進条例
　　（2005年4月1日施行）</t>
    <rPh sb="0" eb="1">
      <t>ゾウ</t>
    </rPh>
    <rPh sb="1" eb="2">
      <t>ホ</t>
    </rPh>
    <rPh sb="2" eb="3">
      <t>チョウ</t>
    </rPh>
    <rPh sb="3" eb="9">
      <t>サンカク</t>
    </rPh>
    <rPh sb="9" eb="11">
      <t>スイシン</t>
    </rPh>
    <rPh sb="11" eb="13">
      <t>ジョウレイ</t>
    </rPh>
    <rPh sb="21" eb="22">
      <t>ネン</t>
    </rPh>
    <rPh sb="23" eb="24">
      <t>ガツ</t>
    </rPh>
    <rPh sb="25" eb="26">
      <t>ニチ</t>
    </rPh>
    <rPh sb="26" eb="28">
      <t>セコウ</t>
    </rPh>
    <phoneticPr fontId="3"/>
  </si>
  <si>
    <t>南条町</t>
    <rPh sb="0" eb="2">
      <t>ナンジョウ</t>
    </rPh>
    <rPh sb="2" eb="3">
      <t>チョウ</t>
    </rPh>
    <phoneticPr fontId="3"/>
  </si>
  <si>
    <t>今庄町</t>
    <rPh sb="0" eb="1">
      <t>イマ</t>
    </rPh>
    <rPh sb="1" eb="2">
      <t>ショウ</t>
    </rPh>
    <rPh sb="2" eb="3">
      <t>マチ</t>
    </rPh>
    <phoneticPr fontId="3"/>
  </si>
  <si>
    <t>河野村</t>
    <rPh sb="0" eb="2">
      <t>コウノ</t>
    </rPh>
    <rPh sb="2" eb="3">
      <t>ムラ</t>
    </rPh>
    <phoneticPr fontId="3"/>
  </si>
  <si>
    <t>越前町</t>
    <rPh sb="0" eb="2">
      <t>エチゼン</t>
    </rPh>
    <rPh sb="2" eb="3">
      <t>マチ</t>
    </rPh>
    <phoneticPr fontId="3"/>
  </si>
  <si>
    <t>なし</t>
    <phoneticPr fontId="3"/>
  </si>
  <si>
    <t>朝日町</t>
    <rPh sb="0" eb="3">
      <t>アサヒチョウ</t>
    </rPh>
    <phoneticPr fontId="3"/>
  </si>
  <si>
    <t>宮崎村</t>
    <rPh sb="0" eb="2">
      <t>ミヤザキ</t>
    </rPh>
    <rPh sb="2" eb="3">
      <t>ムラ</t>
    </rPh>
    <phoneticPr fontId="3"/>
  </si>
  <si>
    <t>織田町</t>
    <rPh sb="0" eb="3">
      <t>オダマチ</t>
    </rPh>
    <phoneticPr fontId="3"/>
  </si>
  <si>
    <t>南越前町男女共同参画推進条例
　（2010年4月1日施行）</t>
    <rPh sb="0" eb="1">
      <t>ミナミ</t>
    </rPh>
    <rPh sb="1" eb="3">
      <t>エチゼン</t>
    </rPh>
    <rPh sb="3" eb="4">
      <t>マチ</t>
    </rPh>
    <rPh sb="4" eb="14">
      <t>ジョウ</t>
    </rPh>
    <rPh sb="21" eb="22">
      <t>ネン</t>
    </rPh>
    <rPh sb="23" eb="24">
      <t>ガツ</t>
    </rPh>
    <rPh sb="25" eb="26">
      <t>ニチ</t>
    </rPh>
    <rPh sb="26" eb="28">
      <t>セコウ</t>
    </rPh>
    <phoneticPr fontId="3"/>
  </si>
  <si>
    <t>越前町男女共同参画推進条例
　（2010年4月1日施行）</t>
    <rPh sb="0" eb="2">
      <t>エチゼン</t>
    </rPh>
    <rPh sb="2" eb="3">
      <t>チョウ</t>
    </rPh>
    <rPh sb="3" eb="13">
      <t>ジョウ</t>
    </rPh>
    <rPh sb="20" eb="21">
      <t>ネン</t>
    </rPh>
    <rPh sb="22" eb="23">
      <t>ガツ</t>
    </rPh>
    <rPh sb="24" eb="25">
      <t>ニチ</t>
    </rPh>
    <rPh sb="25" eb="27">
      <t>セコウ</t>
    </rPh>
    <phoneticPr fontId="3"/>
  </si>
  <si>
    <t>竜王町</t>
    <rPh sb="0" eb="2">
      <t>リュウオウ</t>
    </rPh>
    <rPh sb="2" eb="3">
      <t>チョウ</t>
    </rPh>
    <phoneticPr fontId="3"/>
  </si>
  <si>
    <t>敷島町</t>
    <rPh sb="0" eb="3">
      <t>シキシマチョウ</t>
    </rPh>
    <phoneticPr fontId="3"/>
  </si>
  <si>
    <t>双葉町</t>
    <rPh sb="0" eb="2">
      <t>フタバ</t>
    </rPh>
    <rPh sb="2" eb="3">
      <t>チョウ</t>
    </rPh>
    <phoneticPr fontId="3"/>
  </si>
  <si>
    <t>亀山市</t>
    <rPh sb="0" eb="3">
      <t>カメヤマシ</t>
    </rPh>
    <phoneticPr fontId="3"/>
  </si>
  <si>
    <t>岡町</t>
    <rPh sb="0" eb="1">
      <t>オカ</t>
    </rPh>
    <rPh sb="1" eb="2">
      <t>マチ</t>
    </rPh>
    <phoneticPr fontId="3"/>
  </si>
  <si>
    <t>長岡市</t>
    <rPh sb="0" eb="3">
      <t>ナガオカシ</t>
    </rPh>
    <phoneticPr fontId="3"/>
  </si>
  <si>
    <t>長岡市男女共同参画社会基本条例
　　（2011年4月1日施行）</t>
    <rPh sb="0" eb="3">
      <t>ナガオカシ</t>
    </rPh>
    <rPh sb="3" eb="9">
      <t>サンカク</t>
    </rPh>
    <rPh sb="9" eb="11">
      <t>シャカイ</t>
    </rPh>
    <rPh sb="11" eb="13">
      <t>キホン</t>
    </rPh>
    <rPh sb="13" eb="15">
      <t>ジョウレイ</t>
    </rPh>
    <rPh sb="23" eb="24">
      <t>ネン</t>
    </rPh>
    <rPh sb="25" eb="26">
      <t>ガツ</t>
    </rPh>
    <rPh sb="27" eb="28">
      <t>ニチ</t>
    </rPh>
    <rPh sb="28" eb="30">
      <t>セコウ</t>
    </rPh>
    <phoneticPr fontId="3"/>
  </si>
  <si>
    <t>栃尾市</t>
    <rPh sb="0" eb="3">
      <t>トチオシ</t>
    </rPh>
    <phoneticPr fontId="3"/>
  </si>
  <si>
    <t>与板町</t>
    <rPh sb="0" eb="2">
      <t>ヨイタ</t>
    </rPh>
    <rPh sb="2" eb="3">
      <t>マチ</t>
    </rPh>
    <phoneticPr fontId="3"/>
  </si>
  <si>
    <t>和島村</t>
    <rPh sb="0" eb="1">
      <t>ワ</t>
    </rPh>
    <rPh sb="1" eb="2">
      <t>シマ</t>
    </rPh>
    <rPh sb="2" eb="3">
      <t>ムラ</t>
    </rPh>
    <phoneticPr fontId="3"/>
  </si>
  <si>
    <t>寺泊町</t>
    <rPh sb="0" eb="2">
      <t>テラドマリ</t>
    </rPh>
    <rPh sb="2" eb="3">
      <t>マチ</t>
    </rPh>
    <phoneticPr fontId="3"/>
  </si>
  <si>
    <t>新潟県</t>
    <rPh sb="0" eb="3">
      <t>ニイガタケン</t>
    </rPh>
    <phoneticPr fontId="3"/>
  </si>
  <si>
    <t>な</t>
    <phoneticPr fontId="3"/>
  </si>
  <si>
    <t>川口町</t>
    <rPh sb="0" eb="2">
      <t>カワグチ</t>
    </rPh>
    <rPh sb="2" eb="3">
      <t>マチ</t>
    </rPh>
    <phoneticPr fontId="3"/>
  </si>
  <si>
    <t>五泉市男女共同参画推進条例　　（2011年4月1日施行）</t>
    <rPh sb="0" eb="3">
      <t>ゴセンシ</t>
    </rPh>
    <rPh sb="3" eb="9">
      <t>サンカク</t>
    </rPh>
    <rPh sb="9" eb="11">
      <t>スイシン</t>
    </rPh>
    <rPh sb="11" eb="13">
      <t>ジョウレイ</t>
    </rPh>
    <rPh sb="20" eb="21">
      <t>ネン</t>
    </rPh>
    <rPh sb="22" eb="23">
      <t>ガツ</t>
    </rPh>
    <rPh sb="24" eb="25">
      <t>ニチ</t>
    </rPh>
    <rPh sb="25" eb="27">
      <t>セコウ</t>
    </rPh>
    <phoneticPr fontId="3"/>
  </si>
  <si>
    <t>能美市男女共同参画推進条例
　　（2011年4月11日施行）</t>
    <rPh sb="0" eb="3">
      <t>ノミシ</t>
    </rPh>
    <rPh sb="3" eb="9">
      <t>サンカク</t>
    </rPh>
    <rPh sb="9" eb="11">
      <t>スイシン</t>
    </rPh>
    <rPh sb="11" eb="13">
      <t>ジョウレイ</t>
    </rPh>
    <rPh sb="21" eb="22">
      <t>ネン</t>
    </rPh>
    <rPh sb="23" eb="24">
      <t>ガツ</t>
    </rPh>
    <rPh sb="26" eb="27">
      <t>ニチ</t>
    </rPh>
    <rPh sb="27" eb="29">
      <t>セコウ</t>
    </rPh>
    <phoneticPr fontId="3"/>
  </si>
  <si>
    <t>根上町</t>
    <rPh sb="0" eb="2">
      <t>ネアガリ</t>
    </rPh>
    <rPh sb="2" eb="3">
      <t>マチ</t>
    </rPh>
    <phoneticPr fontId="3"/>
  </si>
  <si>
    <t>寺井町</t>
    <rPh sb="0" eb="2">
      <t>テライ</t>
    </rPh>
    <rPh sb="2" eb="3">
      <t>マチ</t>
    </rPh>
    <phoneticPr fontId="3"/>
  </si>
  <si>
    <t>辰口町</t>
    <rPh sb="0" eb="2">
      <t>タツノクチ</t>
    </rPh>
    <rPh sb="2" eb="3">
      <t>マチ</t>
    </rPh>
    <phoneticPr fontId="3"/>
  </si>
  <si>
    <t>津幡町男女共同参画推進条例　　（2010年9月13日施行）</t>
    <rPh sb="0" eb="2">
      <t>ツバタ</t>
    </rPh>
    <rPh sb="2" eb="3">
      <t>マチ</t>
    </rPh>
    <rPh sb="3" eb="9">
      <t>サンカク</t>
    </rPh>
    <rPh sb="9" eb="11">
      <t>スイシン</t>
    </rPh>
    <rPh sb="11" eb="13">
      <t>ジョウレイ</t>
    </rPh>
    <rPh sb="20" eb="21">
      <t>ネン</t>
    </rPh>
    <rPh sb="22" eb="23">
      <t>ガツ</t>
    </rPh>
    <rPh sb="25" eb="26">
      <t>ニチ</t>
    </rPh>
    <rPh sb="26" eb="28">
      <t>セコウ</t>
    </rPh>
    <phoneticPr fontId="3"/>
  </si>
  <si>
    <t>宝達志水町男女共同参画推進条例
　　（2010年11月30日施行）</t>
    <rPh sb="0" eb="4">
      <t>ホウダツシミズ</t>
    </rPh>
    <rPh sb="4" eb="5">
      <t>チョウ</t>
    </rPh>
    <rPh sb="5" eb="11">
      <t>サンカク</t>
    </rPh>
    <rPh sb="11" eb="13">
      <t>スイシン</t>
    </rPh>
    <rPh sb="13" eb="15">
      <t>ジョウレイ</t>
    </rPh>
    <rPh sb="23" eb="24">
      <t>ネン</t>
    </rPh>
    <rPh sb="26" eb="27">
      <t>ガツ</t>
    </rPh>
    <rPh sb="29" eb="30">
      <t>ニチ</t>
    </rPh>
    <rPh sb="30" eb="32">
      <t>セコウ</t>
    </rPh>
    <phoneticPr fontId="3"/>
  </si>
  <si>
    <t>志賀町男女共同参画推進条例
　　（2005年9月1日施行）</t>
    <rPh sb="0" eb="3">
      <t>シカマチ</t>
    </rPh>
    <rPh sb="3" eb="9">
      <t>サンカク</t>
    </rPh>
    <rPh sb="9" eb="11">
      <t>スイシン</t>
    </rPh>
    <rPh sb="11" eb="13">
      <t>ジョウレイ</t>
    </rPh>
    <rPh sb="21" eb="22">
      <t>ネン</t>
    </rPh>
    <rPh sb="23" eb="24">
      <t>ガツ</t>
    </rPh>
    <rPh sb="25" eb="26">
      <t>ニチ</t>
    </rPh>
    <rPh sb="26" eb="28">
      <t>セコウ</t>
    </rPh>
    <phoneticPr fontId="3"/>
  </si>
  <si>
    <t>押水町</t>
    <rPh sb="0" eb="2">
      <t>オシミズ</t>
    </rPh>
    <rPh sb="2" eb="3">
      <t>マチ</t>
    </rPh>
    <phoneticPr fontId="3"/>
  </si>
  <si>
    <t>志雄町</t>
    <rPh sb="0" eb="2">
      <t>シオ</t>
    </rPh>
    <rPh sb="2" eb="3">
      <t>マチ</t>
    </rPh>
    <phoneticPr fontId="3"/>
  </si>
  <si>
    <t>能登町</t>
    <rPh sb="0" eb="2">
      <t>ノト</t>
    </rPh>
    <rPh sb="2" eb="3">
      <t>マチ</t>
    </rPh>
    <phoneticPr fontId="3"/>
  </si>
  <si>
    <t>柳田村</t>
    <rPh sb="0" eb="3">
      <t>ヤナギダムラ</t>
    </rPh>
    <phoneticPr fontId="3"/>
  </si>
  <si>
    <t>内浦町</t>
    <rPh sb="0" eb="2">
      <t>ウチウラ</t>
    </rPh>
    <rPh sb="2" eb="3">
      <t>マチ</t>
    </rPh>
    <phoneticPr fontId="3"/>
  </si>
  <si>
    <t>なし</t>
    <phoneticPr fontId="3"/>
  </si>
  <si>
    <t>能登町男女共同参画推進条例
　　（2011年4月1日施行）</t>
    <rPh sb="0" eb="2">
      <t>ノト</t>
    </rPh>
    <rPh sb="2" eb="3">
      <t>チョウ</t>
    </rPh>
    <rPh sb="3" eb="9">
      <t>サンカク</t>
    </rPh>
    <rPh sb="9" eb="11">
      <t>スイシン</t>
    </rPh>
    <rPh sb="11" eb="13">
      <t>ジョウレイ</t>
    </rPh>
    <rPh sb="21" eb="22">
      <t>ネン</t>
    </rPh>
    <rPh sb="23" eb="24">
      <t>ガツ</t>
    </rPh>
    <rPh sb="25" eb="26">
      <t>ニチ</t>
    </rPh>
    <rPh sb="26" eb="28">
      <t>セコウ</t>
    </rPh>
    <phoneticPr fontId="3"/>
  </si>
  <si>
    <t>富士河口湖町</t>
    <rPh sb="0" eb="2">
      <t>フジ</t>
    </rPh>
    <rPh sb="2" eb="5">
      <t>カワグチコ</t>
    </rPh>
    <rPh sb="5" eb="6">
      <t>マチ</t>
    </rPh>
    <phoneticPr fontId="3"/>
  </si>
  <si>
    <t>富士河口湖町男女共同参画推進条例
　　（2011年4月1日施行）</t>
    <rPh sb="0" eb="2">
      <t>フジ</t>
    </rPh>
    <rPh sb="2" eb="5">
      <t>カワグチコ</t>
    </rPh>
    <rPh sb="5" eb="6">
      <t>マチ</t>
    </rPh>
    <rPh sb="6" eb="12">
      <t>サンカク</t>
    </rPh>
    <rPh sb="12" eb="14">
      <t>スイシン</t>
    </rPh>
    <rPh sb="14" eb="16">
      <t>ジョウレイ</t>
    </rPh>
    <rPh sb="24" eb="25">
      <t>ネン</t>
    </rPh>
    <rPh sb="26" eb="27">
      <t>ガツ</t>
    </rPh>
    <rPh sb="28" eb="29">
      <t>ニチ</t>
    </rPh>
    <rPh sb="29" eb="31">
      <t>セコウ</t>
    </rPh>
    <phoneticPr fontId="3"/>
  </si>
  <si>
    <t>須坂市女と男がともに参画する社会づくり条例　　（2010年12月17日施行）</t>
    <rPh sb="0" eb="2">
      <t>スサカ</t>
    </rPh>
    <rPh sb="2" eb="3">
      <t>シ</t>
    </rPh>
    <rPh sb="3" eb="4">
      <t>オンナ</t>
    </rPh>
    <rPh sb="5" eb="6">
      <t>オトコ</t>
    </rPh>
    <rPh sb="10" eb="12">
      <t>サンカク</t>
    </rPh>
    <rPh sb="14" eb="16">
      <t>シャカイ</t>
    </rPh>
    <rPh sb="19" eb="21">
      <t>ジョウレイ</t>
    </rPh>
    <rPh sb="28" eb="29">
      <t>ネン</t>
    </rPh>
    <rPh sb="31" eb="32">
      <t>ガツ</t>
    </rPh>
    <rPh sb="34" eb="35">
      <t>ニチ</t>
    </rPh>
    <rPh sb="35" eb="37">
      <t>セコウ</t>
    </rPh>
    <phoneticPr fontId="3"/>
  </si>
  <si>
    <t>駒ヶ根市男女共同参画社会づくり条例　　（2011年4月1日施行）</t>
    <rPh sb="0" eb="4">
      <t>コマガネシ</t>
    </rPh>
    <rPh sb="4" eb="10">
      <t>サンカク</t>
    </rPh>
    <rPh sb="10" eb="12">
      <t>シャカイ</t>
    </rPh>
    <rPh sb="15" eb="17">
      <t>ジョウレイ</t>
    </rPh>
    <rPh sb="24" eb="25">
      <t>ネン</t>
    </rPh>
    <rPh sb="26" eb="27">
      <t>ガツ</t>
    </rPh>
    <rPh sb="28" eb="29">
      <t>ニチ</t>
    </rPh>
    <rPh sb="29" eb="31">
      <t>セコウ</t>
    </rPh>
    <phoneticPr fontId="3"/>
  </si>
  <si>
    <t>穂積町</t>
    <rPh sb="0" eb="2">
      <t>ホズミ</t>
    </rPh>
    <rPh sb="2" eb="3">
      <t>マチ</t>
    </rPh>
    <phoneticPr fontId="3"/>
  </si>
  <si>
    <t>巣南町</t>
    <rPh sb="0" eb="2">
      <t>スナミ</t>
    </rPh>
    <rPh sb="2" eb="3">
      <t>チョウ</t>
    </rPh>
    <phoneticPr fontId="3"/>
  </si>
  <si>
    <t>瑞穂市男女共同参画推進条例
　　（2011年4月1日施行）</t>
    <rPh sb="0" eb="3">
      <t>ミズホシ</t>
    </rPh>
    <rPh sb="3" eb="9">
      <t>サンカク</t>
    </rPh>
    <rPh sb="9" eb="11">
      <t>スイシン</t>
    </rPh>
    <rPh sb="11" eb="13">
      <t>ジョウレイ</t>
    </rPh>
    <rPh sb="21" eb="22">
      <t>ネン</t>
    </rPh>
    <rPh sb="23" eb="24">
      <t>ガツ</t>
    </rPh>
    <rPh sb="25" eb="26">
      <t>ニチ</t>
    </rPh>
    <rPh sb="26" eb="28">
      <t>セコウ</t>
    </rPh>
    <phoneticPr fontId="3"/>
  </si>
  <si>
    <t>輪之内町男女共同参画推進条例　　（2011年4月1日施行）</t>
    <rPh sb="0" eb="3">
      <t>ワノウチ</t>
    </rPh>
    <rPh sb="3" eb="4">
      <t>チョウ</t>
    </rPh>
    <rPh sb="4" eb="10">
      <t>サンカク</t>
    </rPh>
    <rPh sb="10" eb="12">
      <t>スイシン</t>
    </rPh>
    <rPh sb="12" eb="14">
      <t>ジョウレイ</t>
    </rPh>
    <rPh sb="21" eb="22">
      <t>ネン</t>
    </rPh>
    <rPh sb="23" eb="24">
      <t>ガツ</t>
    </rPh>
    <rPh sb="25" eb="26">
      <t>ニチ</t>
    </rPh>
    <rPh sb="26" eb="28">
      <t>セコウ</t>
    </rPh>
    <phoneticPr fontId="3"/>
  </si>
  <si>
    <t>東郷町男女共同参画推進条例　　（2011年4月1日施行）</t>
    <rPh sb="0" eb="2">
      <t>トウゴウ</t>
    </rPh>
    <rPh sb="2" eb="3">
      <t>チョウ</t>
    </rPh>
    <rPh sb="3" eb="9">
      <t>サンカク</t>
    </rPh>
    <rPh sb="9" eb="11">
      <t>スイシン</t>
    </rPh>
    <rPh sb="11" eb="13">
      <t>ジョウレイ</t>
    </rPh>
    <rPh sb="20" eb="21">
      <t>ネン</t>
    </rPh>
    <rPh sb="22" eb="23">
      <t>ガツ</t>
    </rPh>
    <rPh sb="24" eb="25">
      <t>ニチ</t>
    </rPh>
    <rPh sb="25" eb="27">
      <t>セコウ</t>
    </rPh>
    <phoneticPr fontId="3"/>
  </si>
  <si>
    <t>笛吹市男女共同参画推進条例　　（2011年9月28日施行）</t>
    <rPh sb="0" eb="1">
      <t>フエ</t>
    </rPh>
    <rPh sb="1" eb="2">
      <t>フ</t>
    </rPh>
    <rPh sb="2" eb="3">
      <t>シ</t>
    </rPh>
    <rPh sb="3" eb="13">
      <t>サン</t>
    </rPh>
    <rPh sb="20" eb="21">
      <t>ネン</t>
    </rPh>
    <rPh sb="22" eb="23">
      <t>ガツ</t>
    </rPh>
    <rPh sb="25" eb="26">
      <t>ニチ</t>
    </rPh>
    <rPh sb="26" eb="28">
      <t>セコウ</t>
    </rPh>
    <phoneticPr fontId="3"/>
  </si>
  <si>
    <t>笛吹市</t>
    <rPh sb="0" eb="1">
      <t>フエ</t>
    </rPh>
    <rPh sb="1" eb="2">
      <t>フ</t>
    </rPh>
    <rPh sb="2" eb="3">
      <t>シ</t>
    </rPh>
    <phoneticPr fontId="3"/>
  </si>
  <si>
    <t>芦川村</t>
    <rPh sb="0" eb="2">
      <t>アシカワ</t>
    </rPh>
    <rPh sb="2" eb="3">
      <t>ムラ</t>
    </rPh>
    <phoneticPr fontId="3"/>
  </si>
  <si>
    <t>新規</t>
    <rPh sb="0" eb="2">
      <t>シンキ</t>
    </rPh>
    <phoneticPr fontId="3"/>
  </si>
  <si>
    <t>編入</t>
    <rPh sb="0" eb="2">
      <t>ヘンニュウ</t>
    </rPh>
    <phoneticPr fontId="3"/>
  </si>
  <si>
    <t>昭和町男女共同参画推進条例　　（2011年10月1日施行）</t>
    <rPh sb="0" eb="2">
      <t>ショウワ</t>
    </rPh>
    <rPh sb="2" eb="3">
      <t>マチ</t>
    </rPh>
    <rPh sb="3" eb="13">
      <t>サン</t>
    </rPh>
    <rPh sb="20" eb="21">
      <t>ネン</t>
    </rPh>
    <rPh sb="23" eb="24">
      <t>ガツ</t>
    </rPh>
    <rPh sb="25" eb="26">
      <t>ニチ</t>
    </rPh>
    <rPh sb="26" eb="28">
      <t>セコウ</t>
    </rPh>
    <phoneticPr fontId="3"/>
  </si>
  <si>
    <t>千曲市男女共同参画推進条例　　（2012年3月6日施行）</t>
    <rPh sb="0" eb="3">
      <t>チクマシ</t>
    </rPh>
    <rPh sb="3" eb="13">
      <t>ジョウ</t>
    </rPh>
    <rPh sb="20" eb="21">
      <t>ネン</t>
    </rPh>
    <rPh sb="22" eb="23">
      <t>ガツ</t>
    </rPh>
    <rPh sb="24" eb="25">
      <t>ニチ</t>
    </rPh>
    <rPh sb="25" eb="27">
      <t>セコウ</t>
    </rPh>
    <phoneticPr fontId="3"/>
  </si>
  <si>
    <t>更埴市</t>
    <rPh sb="0" eb="2">
      <t>コウショク</t>
    </rPh>
    <rPh sb="2" eb="3">
      <t>シ</t>
    </rPh>
    <phoneticPr fontId="3"/>
  </si>
  <si>
    <t>戸倉町</t>
    <rPh sb="0" eb="2">
      <t>トクラ</t>
    </rPh>
    <rPh sb="2" eb="3">
      <t>マチ</t>
    </rPh>
    <phoneticPr fontId="3"/>
  </si>
  <si>
    <t>上山田町</t>
    <rPh sb="0" eb="3">
      <t>カミヤマダ</t>
    </rPh>
    <rPh sb="3" eb="4">
      <t>マチ</t>
    </rPh>
    <phoneticPr fontId="3"/>
  </si>
  <si>
    <t>新設</t>
    <rPh sb="0" eb="2">
      <t>シンセツ</t>
    </rPh>
    <phoneticPr fontId="3"/>
  </si>
  <si>
    <t>長野県</t>
    <phoneticPr fontId="3"/>
  </si>
  <si>
    <t>箕輪町男女共同参画推進条例　　（2011年10月1日施行）</t>
    <rPh sb="0" eb="2">
      <t>ミノワ</t>
    </rPh>
    <rPh sb="2" eb="3">
      <t>マチ</t>
    </rPh>
    <rPh sb="3" eb="13">
      <t>サン</t>
    </rPh>
    <rPh sb="20" eb="21">
      <t>ネン</t>
    </rPh>
    <rPh sb="23" eb="24">
      <t>ガツ</t>
    </rPh>
    <rPh sb="25" eb="26">
      <t>ニチ</t>
    </rPh>
    <rPh sb="26" eb="28">
      <t>セコウ</t>
    </rPh>
    <phoneticPr fontId="3"/>
  </si>
  <si>
    <t>静岡県</t>
    <rPh sb="0" eb="3">
      <t>シズオカケン</t>
    </rPh>
    <phoneticPr fontId="3"/>
  </si>
  <si>
    <t>袋井市男女共同参画推進条例　　（2011年7月1日施行）</t>
    <rPh sb="0" eb="3">
      <t>フクロイシ</t>
    </rPh>
    <rPh sb="3" eb="13">
      <t>サン</t>
    </rPh>
    <rPh sb="20" eb="21">
      <t>ネン</t>
    </rPh>
    <rPh sb="22" eb="23">
      <t>ガツ</t>
    </rPh>
    <rPh sb="24" eb="25">
      <t>ニチ</t>
    </rPh>
    <rPh sb="25" eb="27">
      <t>セコウ</t>
    </rPh>
    <phoneticPr fontId="3"/>
  </si>
  <si>
    <t>袋井市</t>
    <rPh sb="0" eb="3">
      <t>フクロイシ</t>
    </rPh>
    <phoneticPr fontId="3"/>
  </si>
  <si>
    <t>浅羽町</t>
    <rPh sb="0" eb="2">
      <t>アサバ</t>
    </rPh>
    <rPh sb="2" eb="3">
      <t>チョウ</t>
    </rPh>
    <phoneticPr fontId="3"/>
  </si>
  <si>
    <t>愛知県</t>
    <phoneticPr fontId="3"/>
  </si>
  <si>
    <t>あま市男女共同参画推進条例　　（2012年4月1日施行）</t>
    <rPh sb="2" eb="3">
      <t>シ</t>
    </rPh>
    <rPh sb="3" eb="13">
      <t>サン</t>
    </rPh>
    <rPh sb="20" eb="21">
      <t>ネン</t>
    </rPh>
    <rPh sb="22" eb="23">
      <t>ガツ</t>
    </rPh>
    <rPh sb="24" eb="25">
      <t>ニチ</t>
    </rPh>
    <rPh sb="25" eb="27">
      <t>セコウ</t>
    </rPh>
    <phoneticPr fontId="3"/>
  </si>
  <si>
    <t>七宝町</t>
    <rPh sb="0" eb="2">
      <t>シッポウ</t>
    </rPh>
    <rPh sb="2" eb="3">
      <t>チョウ</t>
    </rPh>
    <phoneticPr fontId="3"/>
  </si>
  <si>
    <t>美和町</t>
    <rPh sb="0" eb="2">
      <t>ミワ</t>
    </rPh>
    <rPh sb="2" eb="3">
      <t>マチ</t>
    </rPh>
    <phoneticPr fontId="3"/>
  </si>
  <si>
    <t>甚目寺町</t>
    <rPh sb="0" eb="1">
      <t>ジン</t>
    </rPh>
    <rPh sb="1" eb="2">
      <t>メ</t>
    </rPh>
    <rPh sb="2" eb="3">
      <t>テラ</t>
    </rPh>
    <rPh sb="3" eb="4">
      <t>マチ</t>
    </rPh>
    <phoneticPr fontId="3"/>
  </si>
  <si>
    <t>鳥羽市男女共同参画推進条例　　（2012年3月30日施行、一部6月1日施行）</t>
    <rPh sb="0" eb="3">
      <t>トバシ</t>
    </rPh>
    <rPh sb="3" eb="13">
      <t>サン</t>
    </rPh>
    <rPh sb="20" eb="21">
      <t>ネン</t>
    </rPh>
    <rPh sb="22" eb="23">
      <t>ガツ</t>
    </rPh>
    <rPh sb="25" eb="26">
      <t>ニチ</t>
    </rPh>
    <rPh sb="26" eb="28">
      <t>セコウ</t>
    </rPh>
    <rPh sb="29" eb="31">
      <t>イチブ</t>
    </rPh>
    <rPh sb="32" eb="33">
      <t>ガツ</t>
    </rPh>
    <rPh sb="34" eb="35">
      <t>ニチ</t>
    </rPh>
    <rPh sb="35" eb="37">
      <t>セコウ</t>
    </rPh>
    <phoneticPr fontId="3"/>
  </si>
  <si>
    <t>三重県</t>
    <phoneticPr fontId="3"/>
  </si>
  <si>
    <t>浜島町</t>
    <rPh sb="0" eb="2">
      <t>ハマジマ</t>
    </rPh>
    <rPh sb="2" eb="3">
      <t>マチ</t>
    </rPh>
    <phoneticPr fontId="3"/>
  </si>
  <si>
    <t>大王町</t>
    <rPh sb="0" eb="2">
      <t>ダイオウ</t>
    </rPh>
    <rPh sb="2" eb="3">
      <t>マチ</t>
    </rPh>
    <phoneticPr fontId="3"/>
  </si>
  <si>
    <t>志摩町</t>
    <rPh sb="0" eb="3">
      <t>シマチョウ</t>
    </rPh>
    <phoneticPr fontId="3"/>
  </si>
  <si>
    <t>阿児町</t>
    <rPh sb="0" eb="2">
      <t>アゴ</t>
    </rPh>
    <rPh sb="2" eb="3">
      <t>チョウ</t>
    </rPh>
    <phoneticPr fontId="3"/>
  </si>
  <si>
    <t>磯部町</t>
    <rPh sb="0" eb="2">
      <t>イソベ</t>
    </rPh>
    <rPh sb="2" eb="3">
      <t>チョウ</t>
    </rPh>
    <phoneticPr fontId="3"/>
  </si>
  <si>
    <t>新設</t>
    <rPh sb="0" eb="2">
      <t>シンセツ</t>
    </rPh>
    <phoneticPr fontId="3"/>
  </si>
  <si>
    <t>新規</t>
    <rPh sb="0" eb="2">
      <t>シンキ</t>
    </rPh>
    <phoneticPr fontId="3"/>
  </si>
  <si>
    <t>三重県</t>
    <rPh sb="0" eb="3">
      <t>ミエケン</t>
    </rPh>
    <phoneticPr fontId="3"/>
  </si>
  <si>
    <t>志摩市男女共同参画推進条例
　　（2013年4月1日施行）</t>
    <rPh sb="0" eb="3">
      <t>シマシ</t>
    </rPh>
    <rPh sb="3" eb="5">
      <t>ダンジョ</t>
    </rPh>
    <rPh sb="5" eb="7">
      <t>キョウドウ</t>
    </rPh>
    <rPh sb="7" eb="9">
      <t>サンカク</t>
    </rPh>
    <rPh sb="9" eb="11">
      <t>スイシン</t>
    </rPh>
    <rPh sb="11" eb="13">
      <t>ジョウレイ</t>
    </rPh>
    <rPh sb="21" eb="22">
      <t>ネン</t>
    </rPh>
    <rPh sb="23" eb="24">
      <t>ガツ</t>
    </rPh>
    <rPh sb="25" eb="26">
      <t>ニチ</t>
    </rPh>
    <rPh sb="26" eb="28">
      <t>セコウ</t>
    </rPh>
    <phoneticPr fontId="3"/>
  </si>
  <si>
    <t>南伊勢町男女共同参画推進条例
　　（2013年4月1日施行）</t>
    <rPh sb="0" eb="4">
      <t>ミナミイセチョウ</t>
    </rPh>
    <rPh sb="4" eb="6">
      <t>ダンジョ</t>
    </rPh>
    <rPh sb="6" eb="8">
      <t>キョウドウ</t>
    </rPh>
    <rPh sb="8" eb="10">
      <t>サンカク</t>
    </rPh>
    <rPh sb="10" eb="12">
      <t>スイシン</t>
    </rPh>
    <rPh sb="12" eb="14">
      <t>ジョウレイ</t>
    </rPh>
    <rPh sb="22" eb="23">
      <t>ネン</t>
    </rPh>
    <rPh sb="24" eb="25">
      <t>ガツ</t>
    </rPh>
    <rPh sb="26" eb="27">
      <t>ニチ</t>
    </rPh>
    <rPh sb="27" eb="29">
      <t>セコウ</t>
    </rPh>
    <phoneticPr fontId="3"/>
  </si>
  <si>
    <t>南勢町</t>
    <rPh sb="0" eb="2">
      <t>ナンセイ</t>
    </rPh>
    <rPh sb="2" eb="3">
      <t>チョウ</t>
    </rPh>
    <phoneticPr fontId="3"/>
  </si>
  <si>
    <t>南島町</t>
    <rPh sb="0" eb="1">
      <t>ミナミ</t>
    </rPh>
    <rPh sb="1" eb="3">
      <t>シマチョウ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</si>
</sst>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Red]_ \-#,##0"/>
  </numFmts>
  <fonts count="8">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rgb="FF99CCFF"/>
        <bgColor indexed="64"/>
      </patternFill>
    </fill>
  </fills>
  <borders count="86">
    <border>
      <left/>
      <right/>
      <top/>
      <bottom/>
      <diagonal/>
    </border>
    <border>
      <left style="medium">
        <color indexed="64"/>
      </left>
      <right style="double">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double">
        <color indexed="8"/>
      </right>
      <top style="thin">
        <color indexed="64"/>
      </top>
      <bottom style="thin">
        <color indexed="64"/>
      </bottom>
      <diagonal/>
    </border>
    <border>
      <left/>
      <right style="dotted">
        <color indexed="64"/>
      </right>
      <top style="thin">
        <color indexed="64"/>
      </top>
      <bottom style="thin">
        <color indexed="64"/>
      </bottom>
      <diagonal/>
    </border>
    <border>
      <left style="hair">
        <color indexed="8"/>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double">
        <color indexed="64"/>
      </right>
      <top style="thin">
        <color indexed="64"/>
      </top>
      <bottom style="thin">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diagonal/>
    </border>
    <border>
      <left style="dotted">
        <color indexed="64"/>
      </left>
      <right style="medium">
        <color indexed="64"/>
      </right>
      <top style="dotted">
        <color indexed="64"/>
      </top>
      <bottom style="thin">
        <color indexed="64"/>
      </bottom>
      <diagonal/>
    </border>
    <border>
      <left/>
      <right/>
      <top/>
      <bottom style="medium">
        <color indexed="64"/>
      </bottom>
      <diagonal/>
    </border>
    <border>
      <left style="double">
        <color indexed="8"/>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style="thin">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right/>
      <top style="thin">
        <color indexed="64"/>
      </top>
      <bottom/>
      <diagonal/>
    </border>
    <border>
      <left/>
      <right style="dotted">
        <color indexed="64"/>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style="dotted">
        <color indexed="64"/>
      </left>
      <right style="dotted">
        <color indexed="64"/>
      </right>
      <top/>
      <bottom style="medium">
        <color indexed="64"/>
      </bottom>
      <diagonal/>
    </border>
    <border>
      <left style="double">
        <color indexed="8"/>
      </left>
      <right style="dotted">
        <color indexed="64"/>
      </right>
      <top style="thin">
        <color indexed="64"/>
      </top>
      <bottom style="thin">
        <color indexed="8"/>
      </bottom>
      <diagonal/>
    </border>
    <border>
      <left style="dotted">
        <color indexed="64"/>
      </left>
      <right/>
      <top style="thin">
        <color indexed="64"/>
      </top>
      <bottom style="thin">
        <color indexed="8"/>
      </bottom>
      <diagonal/>
    </border>
    <border>
      <left/>
      <right/>
      <top style="thin">
        <color indexed="64"/>
      </top>
      <bottom style="thin">
        <color indexed="8"/>
      </bottom>
      <diagonal/>
    </border>
    <border>
      <left/>
      <right style="double">
        <color indexed="64"/>
      </right>
      <top style="thin">
        <color indexed="64"/>
      </top>
      <bottom style="thin">
        <color indexed="8"/>
      </bottom>
      <diagonal/>
    </border>
    <border>
      <left style="medium">
        <color indexed="64"/>
      </left>
      <right style="double">
        <color indexed="64"/>
      </right>
      <top style="thin">
        <color indexed="64"/>
      </top>
      <bottom style="thin">
        <color indexed="64"/>
      </bottom>
      <diagonal/>
    </border>
    <border>
      <left style="double">
        <color indexed="64"/>
      </left>
      <right style="dotted">
        <color indexed="64"/>
      </right>
      <top style="medium">
        <color indexed="64"/>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dotted">
        <color indexed="64"/>
      </right>
      <top style="dotted">
        <color indexed="64"/>
      </top>
      <bottom style="thin">
        <color indexed="64"/>
      </bottom>
      <diagonal/>
    </border>
    <border>
      <left/>
      <right style="medium">
        <color indexed="64"/>
      </right>
      <top/>
      <bottom style="thin">
        <color indexed="64"/>
      </bottom>
      <diagonal/>
    </border>
    <border>
      <left style="double">
        <color indexed="64"/>
      </left>
      <right/>
      <top/>
      <bottom style="thin">
        <color indexed="64"/>
      </bottom>
      <diagonal/>
    </border>
    <border>
      <left style="dotted">
        <color indexed="64"/>
      </left>
      <right style="double">
        <color indexed="64"/>
      </right>
      <top/>
      <bottom/>
      <diagonal/>
    </border>
    <border>
      <left style="double">
        <color indexed="64"/>
      </left>
      <right style="dotted">
        <color indexed="64"/>
      </right>
      <top/>
      <bottom/>
      <diagonal/>
    </border>
    <border>
      <left style="dotted">
        <color indexed="64"/>
      </left>
      <right/>
      <top/>
      <bottom/>
      <diagonal/>
    </border>
    <border>
      <left/>
      <right style="dotted">
        <color indexed="64"/>
      </right>
      <top/>
      <bottom/>
      <diagonal/>
    </border>
    <border>
      <left style="dotted">
        <color indexed="8"/>
      </left>
      <right style="dotted">
        <color indexed="64"/>
      </right>
      <top style="thin">
        <color indexed="64"/>
      </top>
      <bottom style="thin">
        <color indexed="64"/>
      </bottom>
      <diagonal/>
    </border>
    <border>
      <left style="double">
        <color indexed="8"/>
      </left>
      <right style="dotted">
        <color indexed="64"/>
      </right>
      <top style="thin">
        <color indexed="64"/>
      </top>
      <bottom/>
      <diagonal/>
    </border>
    <border>
      <left style="double">
        <color indexed="8"/>
      </left>
      <right style="dotted">
        <color indexed="64"/>
      </right>
      <top/>
      <bottom/>
      <diagonal/>
    </border>
    <border>
      <left style="double">
        <color indexed="8"/>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uble">
        <color indexed="64"/>
      </left>
      <right style="dotted">
        <color indexed="64"/>
      </right>
      <top style="thin">
        <color indexed="64"/>
      </top>
      <bottom/>
      <diagonal/>
    </border>
    <border>
      <left style="double">
        <color indexed="64"/>
      </left>
      <right style="dotted">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hair">
        <color indexed="8"/>
      </right>
      <top style="thin">
        <color indexed="64"/>
      </top>
      <bottom/>
      <diagonal/>
    </border>
    <border>
      <left style="dotted">
        <color indexed="64"/>
      </left>
      <right style="hair">
        <color indexed="8"/>
      </right>
      <top/>
      <bottom style="thin">
        <color indexed="64"/>
      </bottom>
      <diagonal/>
    </border>
    <border>
      <left style="dotted">
        <color indexed="64"/>
      </left>
      <right style="medium">
        <color indexed="64"/>
      </right>
      <top/>
      <bottom/>
      <diagonal/>
    </border>
    <border>
      <left style="dotted">
        <color indexed="64"/>
      </left>
      <right style="hair">
        <color indexed="8"/>
      </right>
      <top/>
      <bottom/>
      <diagonal/>
    </border>
    <border>
      <left style="double">
        <color indexed="8"/>
      </left>
      <right style="dotted">
        <color indexed="8"/>
      </right>
      <top style="thin">
        <color indexed="64"/>
      </top>
      <bottom/>
      <diagonal/>
    </border>
    <border>
      <left style="double">
        <color indexed="8"/>
      </left>
      <right style="dotted">
        <color indexed="8"/>
      </right>
      <top/>
      <bottom style="thin">
        <color indexed="64"/>
      </bottom>
      <diagonal/>
    </border>
    <border>
      <left style="dotted">
        <color indexed="8"/>
      </left>
      <right style="dotted">
        <color indexed="8"/>
      </right>
      <top style="thin">
        <color indexed="64"/>
      </top>
      <bottom/>
      <diagonal/>
    </border>
    <border>
      <left style="dotted">
        <color indexed="8"/>
      </left>
      <right style="dotted">
        <color indexed="8"/>
      </right>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style="dotted">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uble">
        <color indexed="64"/>
      </left>
      <right style="dotted">
        <color indexed="64"/>
      </right>
      <top/>
      <bottom style="medium">
        <color indexed="64"/>
      </bottom>
      <diagonal/>
    </border>
    <border>
      <left style="dotted">
        <color indexed="64"/>
      </left>
      <right style="double">
        <color indexed="64"/>
      </right>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uble">
        <color indexed="64"/>
      </right>
      <top/>
      <bottom style="dotted">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50">
    <xf numFmtId="0" fontId="0" fillId="0" borderId="0" xfId="0">
      <alignment vertical="center"/>
    </xf>
    <xf numFmtId="0" fontId="1"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 fillId="0" borderId="0" xfId="0" applyFont="1" applyFill="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6" fillId="0" borderId="2" xfId="0" applyFont="1" applyFill="1" applyBorder="1" applyAlignment="1">
      <alignment vertical="center" wrapText="1" shrinkToFit="1"/>
    </xf>
    <xf numFmtId="0" fontId="5" fillId="0" borderId="3" xfId="0" applyFont="1" applyFill="1" applyBorder="1" applyAlignment="1">
      <alignment horizontal="center" vertical="center" wrapText="1" shrinkToFit="1"/>
    </xf>
    <xf numFmtId="0" fontId="5" fillId="0" borderId="0" xfId="0" applyFont="1" applyFill="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176" fontId="5" fillId="0" borderId="4" xfId="0" applyNumberFormat="1" applyFont="1" applyFill="1" applyBorder="1" applyAlignment="1">
      <alignment horizontal="center" vertical="center" wrapText="1"/>
    </xf>
    <xf numFmtId="176" fontId="7" fillId="0" borderId="5" xfId="0" applyNumberFormat="1" applyFont="1" applyFill="1" applyBorder="1" applyAlignment="1">
      <alignment vertical="center" wrapText="1" shrinkToFit="1"/>
    </xf>
    <xf numFmtId="176" fontId="7" fillId="0" borderId="6" xfId="0" applyNumberFormat="1" applyFont="1" applyFill="1" applyBorder="1" applyAlignment="1">
      <alignment vertical="center" wrapText="1" shrinkToFit="1"/>
    </xf>
    <xf numFmtId="0" fontId="1" fillId="0" borderId="0" xfId="0" applyFont="1" applyFill="1" applyBorder="1" applyAlignment="1">
      <alignment horizontal="left" vertical="center" wrapText="1"/>
    </xf>
    <xf numFmtId="0" fontId="1" fillId="0" borderId="0" xfId="0" applyFont="1" applyFill="1" applyAlignment="1">
      <alignment vertical="center" wrapText="1" shrinkToFit="1"/>
    </xf>
    <xf numFmtId="0" fontId="4" fillId="0" borderId="0" xfId="0" applyFont="1" applyFill="1" applyBorder="1" applyAlignment="1">
      <alignment vertical="center" wrapText="1"/>
    </xf>
    <xf numFmtId="0" fontId="7" fillId="0" borderId="7" xfId="0" applyFont="1" applyFill="1" applyBorder="1" applyAlignment="1">
      <alignment vertical="center" wrapText="1" shrinkToFit="1"/>
    </xf>
    <xf numFmtId="0" fontId="7" fillId="0" borderId="8" xfId="0" applyFont="1" applyFill="1" applyBorder="1" applyAlignment="1">
      <alignment vertical="center" wrapText="1" shrinkToFit="1"/>
    </xf>
    <xf numFmtId="0" fontId="7" fillId="0" borderId="7" xfId="0" applyFont="1" applyFill="1" applyBorder="1" applyAlignment="1">
      <alignment vertical="center"/>
    </xf>
    <xf numFmtId="0" fontId="7" fillId="0" borderId="8" xfId="0" applyFont="1" applyFill="1" applyBorder="1" applyAlignment="1">
      <alignment vertical="center"/>
    </xf>
    <xf numFmtId="0" fontId="1" fillId="0" borderId="0" xfId="0" applyFont="1" applyFill="1" applyAlignment="1">
      <alignment vertical="center"/>
    </xf>
    <xf numFmtId="0" fontId="5" fillId="0" borderId="9" xfId="0" applyFont="1" applyFill="1" applyBorder="1" applyAlignment="1">
      <alignment horizontal="center" vertical="center"/>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7" fillId="0" borderId="8" xfId="0" applyFont="1" applyFill="1" applyBorder="1" applyAlignment="1">
      <alignmen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31" fontId="5" fillId="0" borderId="13" xfId="0" applyNumberFormat="1" applyFont="1" applyFill="1" applyBorder="1" applyAlignment="1">
      <alignment horizontal="left" vertical="center" wrapText="1"/>
    </xf>
    <xf numFmtId="0" fontId="1" fillId="0" borderId="14" xfId="0" applyFont="1" applyFill="1" applyBorder="1" applyAlignment="1">
      <alignment vertical="center"/>
    </xf>
    <xf numFmtId="176" fontId="2" fillId="0" borderId="6" xfId="1" applyNumberFormat="1" applyFill="1" applyBorder="1" applyAlignment="1" applyProtection="1">
      <alignment horizontal="left" vertical="center" wrapText="1" shrinkToFit="1"/>
    </xf>
    <xf numFmtId="176" fontId="2" fillId="0" borderId="6" xfId="1" applyNumberFormat="1" applyFill="1" applyBorder="1" applyAlignment="1" applyProtection="1">
      <alignment vertical="center" wrapText="1" shrinkToFit="1"/>
    </xf>
    <xf numFmtId="176" fontId="2" fillId="0" borderId="5" xfId="1" applyNumberFormat="1" applyFill="1" applyBorder="1" applyAlignment="1" applyProtection="1">
      <alignment horizontal="left" vertical="center" wrapText="1" shrinkToFit="1"/>
    </xf>
    <xf numFmtId="176" fontId="2" fillId="0" borderId="5" xfId="1" applyNumberFormat="1" applyFill="1" applyBorder="1" applyAlignment="1" applyProtection="1">
      <alignment vertical="center" wrapText="1" shrinkToFit="1"/>
    </xf>
    <xf numFmtId="0" fontId="2" fillId="0" borderId="5" xfId="1" applyFill="1" applyBorder="1" applyAlignment="1" applyProtection="1">
      <alignment horizontal="left" vertical="center" wrapText="1" shrinkToFit="1"/>
    </xf>
    <xf numFmtId="176" fontId="5" fillId="2" borderId="4" xfId="0" applyNumberFormat="1" applyFont="1" applyFill="1" applyBorder="1" applyAlignment="1">
      <alignment horizontal="center" vertical="center" wrapText="1"/>
    </xf>
    <xf numFmtId="176" fontId="2" fillId="2" borderId="6" xfId="1" applyNumberFormat="1" applyFill="1" applyBorder="1" applyAlignment="1" applyProtection="1">
      <alignment horizontal="left" vertical="center" wrapText="1" shrinkToFi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0" xfId="0" applyFont="1" applyFill="1" applyAlignment="1">
      <alignment vertical="center" wrapText="1"/>
    </xf>
    <xf numFmtId="0" fontId="7" fillId="3" borderId="7"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8" xfId="0" applyFont="1" applyFill="1" applyBorder="1" applyAlignment="1">
      <alignment vertical="center" wrapText="1"/>
    </xf>
    <xf numFmtId="176" fontId="2" fillId="2" borderId="15" xfId="1" applyNumberFormat="1" applyFill="1" applyBorder="1" applyAlignment="1" applyProtection="1">
      <alignment horizontal="left" vertical="center" wrapText="1" shrinkToFit="1"/>
    </xf>
    <xf numFmtId="0" fontId="2" fillId="2" borderId="5" xfId="1" applyFill="1" applyBorder="1" applyAlignment="1" applyProtection="1">
      <alignment horizontal="left" vertical="center" wrapText="1" shrinkToFit="1"/>
    </xf>
    <xf numFmtId="0" fontId="5" fillId="3" borderId="0" xfId="0" applyFont="1" applyFill="1" applyAlignment="1">
      <alignment vertical="center" wrapText="1" shrinkToFit="1"/>
    </xf>
    <xf numFmtId="0" fontId="7" fillId="0" borderId="16" xfId="0" applyFont="1" applyFill="1" applyBorder="1" applyAlignment="1">
      <alignment vertical="center" wrapText="1" shrinkToFit="1"/>
    </xf>
    <xf numFmtId="176" fontId="2" fillId="0" borderId="17" xfId="1" applyNumberFormat="1" applyFill="1" applyBorder="1" applyAlignment="1" applyProtection="1">
      <alignment horizontal="left" vertical="center" wrapText="1" shrinkToFit="1"/>
    </xf>
    <xf numFmtId="0" fontId="7" fillId="0" borderId="18" xfId="0" applyFont="1" applyFill="1" applyBorder="1" applyAlignment="1">
      <alignment vertical="center"/>
    </xf>
    <xf numFmtId="0" fontId="5" fillId="0" borderId="19" xfId="0"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0" xfId="0" applyFont="1" applyFill="1" applyBorder="1" applyAlignment="1">
      <alignment horizontal="left" vertical="center" wrapText="1"/>
    </xf>
    <xf numFmtId="176" fontId="7" fillId="0" borderId="6" xfId="0" applyNumberFormat="1"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21" xfId="0" applyFont="1" applyFill="1" applyBorder="1" applyAlignment="1">
      <alignment horizontal="left" vertical="center" wrapText="1"/>
    </xf>
    <xf numFmtId="31" fontId="5" fillId="0" borderId="12" xfId="0" applyNumberFormat="1" applyFont="1" applyFill="1" applyBorder="1" applyAlignment="1">
      <alignment horizontal="left" vertical="center" wrapText="1"/>
    </xf>
    <xf numFmtId="0" fontId="5" fillId="0" borderId="12" xfId="0" applyFont="1" applyFill="1" applyBorder="1" applyAlignment="1">
      <alignment horizontal="center" vertical="center" wrapText="1"/>
    </xf>
    <xf numFmtId="0" fontId="7" fillId="0" borderId="22" xfId="0" applyFont="1" applyFill="1" applyBorder="1" applyAlignment="1">
      <alignment vertical="center" wrapText="1" shrinkToFit="1"/>
    </xf>
    <xf numFmtId="176" fontId="2" fillId="0" borderId="23" xfId="1" applyNumberFormat="1" applyFill="1" applyBorder="1" applyAlignment="1" applyProtection="1">
      <alignment horizontal="left" vertical="center" wrapText="1" shrinkToFit="1"/>
    </xf>
    <xf numFmtId="0" fontId="7" fillId="0" borderId="16" xfId="0" applyFont="1" applyFill="1" applyBorder="1" applyAlignment="1">
      <alignment vertical="center"/>
    </xf>
    <xf numFmtId="0" fontId="7" fillId="0" borderId="16" xfId="0" applyFont="1" applyFill="1" applyBorder="1" applyAlignment="1">
      <alignment vertical="center" wrapText="1"/>
    </xf>
    <xf numFmtId="0" fontId="7" fillId="4" borderId="7" xfId="0" applyFont="1" applyFill="1" applyBorder="1" applyAlignment="1">
      <alignment vertical="center" wrapText="1" shrinkToFit="1"/>
    </xf>
    <xf numFmtId="0" fontId="7" fillId="0" borderId="16" xfId="0" applyFont="1" applyFill="1" applyBorder="1" applyAlignment="1">
      <alignment horizontal="left" vertical="center" wrapText="1"/>
    </xf>
    <xf numFmtId="0" fontId="1" fillId="4" borderId="0" xfId="0" applyFont="1" applyFill="1" applyAlignment="1">
      <alignment vertical="center" wrapText="1" shrinkToFit="1"/>
    </xf>
    <xf numFmtId="176" fontId="7" fillId="0" borderId="16" xfId="0" applyNumberFormat="1" applyFont="1" applyFill="1" applyBorder="1" applyAlignment="1">
      <alignment vertical="center" wrapText="1" shrinkToFit="1"/>
    </xf>
    <xf numFmtId="0" fontId="5" fillId="0" borderId="25" xfId="0" applyFont="1" applyFill="1" applyBorder="1" applyAlignment="1">
      <alignment horizontal="left" vertical="center" wrapText="1"/>
    </xf>
    <xf numFmtId="0" fontId="7" fillId="5" borderId="7" xfId="0" applyFont="1" applyFill="1" applyBorder="1" applyAlignment="1">
      <alignment vertical="center" wrapText="1" shrinkToFit="1"/>
    </xf>
    <xf numFmtId="176" fontId="7" fillId="0" borderId="8" xfId="0" applyNumberFormat="1" applyFont="1" applyFill="1" applyBorder="1" applyAlignment="1">
      <alignment vertical="center" wrapText="1" shrinkToFit="1"/>
    </xf>
    <xf numFmtId="0" fontId="2" fillId="0" borderId="23" xfId="1" applyFill="1" applyBorder="1" applyAlignment="1" applyProtection="1">
      <alignment horizontal="left" vertical="center" wrapText="1"/>
    </xf>
    <xf numFmtId="0" fontId="7" fillId="0" borderId="20" xfId="0" applyFont="1" applyFill="1" applyBorder="1" applyAlignment="1">
      <alignment vertical="center"/>
    </xf>
    <xf numFmtId="176" fontId="2" fillId="0" borderId="23" xfId="1" applyNumberFormat="1" applyFill="1" applyBorder="1" applyAlignment="1" applyProtection="1">
      <alignment vertical="center" wrapText="1" shrinkToFit="1"/>
    </xf>
    <xf numFmtId="0" fontId="7" fillId="3" borderId="20" xfId="0" applyFont="1" applyFill="1" applyBorder="1" applyAlignment="1">
      <alignment vertical="center" wrapText="1" shrinkToFit="1"/>
    </xf>
    <xf numFmtId="176" fontId="2" fillId="0" borderId="28" xfId="1" applyNumberFormat="1" applyFill="1" applyBorder="1" applyAlignment="1" applyProtection="1">
      <alignment horizontal="left" vertical="center" wrapText="1" shrinkToFit="1"/>
    </xf>
    <xf numFmtId="0" fontId="7" fillId="0" borderId="29" xfId="0" applyFont="1" applyFill="1" applyBorder="1" applyAlignment="1">
      <alignment vertical="center"/>
    </xf>
    <xf numFmtId="0" fontId="7" fillId="0" borderId="30" xfId="0" applyFont="1" applyFill="1" applyBorder="1" applyAlignment="1">
      <alignment vertical="center" wrapText="1" shrinkToFit="1"/>
    </xf>
    <xf numFmtId="0" fontId="7" fillId="0" borderId="30" xfId="0" applyFont="1" applyFill="1" applyBorder="1" applyAlignment="1">
      <alignment vertical="center" wrapText="1"/>
    </xf>
    <xf numFmtId="176" fontId="5" fillId="0" borderId="3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xf>
    <xf numFmtId="0" fontId="5"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31" fontId="5" fillId="0" borderId="38" xfId="0" applyNumberFormat="1" applyFont="1" applyFill="1" applyBorder="1" applyAlignment="1">
      <alignment horizontal="left" vertical="center" wrapText="1"/>
    </xf>
    <xf numFmtId="0" fontId="7" fillId="0" borderId="39" xfId="0" applyFont="1" applyFill="1" applyBorder="1" applyAlignment="1">
      <alignment horizontal="center" vertical="center" wrapText="1"/>
    </xf>
    <xf numFmtId="176" fontId="1" fillId="0" borderId="26" xfId="1" applyNumberFormat="1" applyFont="1" applyFill="1" applyBorder="1" applyAlignment="1" applyProtection="1">
      <alignment vertical="center" wrapText="1" shrinkToFit="1"/>
    </xf>
    <xf numFmtId="176" fontId="1" fillId="0" borderId="16" xfId="1" applyNumberFormat="1" applyFont="1" applyFill="1" applyBorder="1" applyAlignment="1" applyProtection="1">
      <alignment vertical="center" wrapText="1" shrinkToFit="1"/>
    </xf>
    <xf numFmtId="0" fontId="7" fillId="0" borderId="21" xfId="0" applyFont="1" applyFill="1" applyBorder="1" applyAlignment="1">
      <alignment vertical="center" wrapText="1" shrinkToFit="1"/>
    </xf>
    <xf numFmtId="0" fontId="7" fillId="0" borderId="41" xfId="0" applyFont="1" applyFill="1" applyBorder="1" applyAlignment="1">
      <alignment horizontal="center" vertical="center" wrapText="1"/>
    </xf>
    <xf numFmtId="0" fontId="7" fillId="0" borderId="42" xfId="0" applyFont="1" applyFill="1" applyBorder="1" applyAlignment="1">
      <alignment horizontal="left" vertical="center" wrapText="1"/>
    </xf>
    <xf numFmtId="0" fontId="7" fillId="0" borderId="20" xfId="0" applyFont="1" applyFill="1" applyBorder="1" applyAlignment="1">
      <alignment horizontal="left" vertical="center" wrapText="1"/>
    </xf>
    <xf numFmtId="176" fontId="2" fillId="0" borderId="43" xfId="1" applyNumberFormat="1" applyFill="1" applyBorder="1" applyAlignment="1" applyProtection="1">
      <alignment horizontal="left" vertical="center" wrapText="1" shrinkToFit="1"/>
    </xf>
    <xf numFmtId="0" fontId="7" fillId="0" borderId="8" xfId="0" applyFont="1" applyFill="1" applyBorder="1" applyAlignment="1">
      <alignment horizontal="left" vertical="center" wrapText="1" shrinkToFit="1"/>
    </xf>
    <xf numFmtId="176" fontId="2" fillId="0" borderId="44" xfId="1" applyNumberFormat="1" applyFill="1" applyBorder="1" applyAlignment="1" applyProtection="1">
      <alignment horizontal="left" vertical="center" wrapText="1" shrinkToFit="1"/>
    </xf>
    <xf numFmtId="176" fontId="1" fillId="0" borderId="5" xfId="1" applyNumberFormat="1" applyFont="1" applyFill="1" applyBorder="1" applyAlignment="1" applyProtection="1">
      <alignment vertical="center" wrapText="1" shrinkToFit="1"/>
    </xf>
    <xf numFmtId="0" fontId="5" fillId="0" borderId="38" xfId="0" applyFont="1" applyFill="1" applyBorder="1" applyAlignment="1">
      <alignment horizontal="left" vertical="center" wrapText="1"/>
    </xf>
    <xf numFmtId="0" fontId="2" fillId="0" borderId="43" xfId="1" applyFill="1" applyBorder="1" applyAlignment="1" applyProtection="1">
      <alignment horizontal="left" vertical="center" wrapText="1"/>
    </xf>
    <xf numFmtId="0" fontId="7" fillId="0" borderId="26" xfId="0" applyFont="1" applyFill="1" applyBorder="1" applyAlignment="1">
      <alignment vertical="center" wrapText="1" shrinkToFit="1"/>
    </xf>
    <xf numFmtId="0" fontId="7" fillId="0" borderId="16" xfId="0" applyFont="1" applyFill="1" applyBorder="1" applyAlignment="1">
      <alignment horizontal="left" vertical="center"/>
    </xf>
    <xf numFmtId="176" fontId="7" fillId="0" borderId="21" xfId="0" applyNumberFormat="1" applyFont="1" applyFill="1" applyBorder="1" applyAlignment="1">
      <alignment vertical="center" wrapText="1" shrinkToFit="1"/>
    </xf>
    <xf numFmtId="176" fontId="7" fillId="0" borderId="79" xfId="0" applyNumberFormat="1" applyFont="1" applyFill="1" applyBorder="1" applyAlignment="1">
      <alignment vertical="center" wrapText="1" shrinkToFit="1"/>
    </xf>
    <xf numFmtId="0" fontId="7" fillId="0" borderId="79" xfId="0" applyFont="1" applyFill="1" applyBorder="1" applyAlignment="1">
      <alignment vertical="center" wrapText="1" shrinkToFit="1"/>
    </xf>
    <xf numFmtId="0" fontId="7" fillId="0" borderId="7" xfId="0" applyFont="1" applyFill="1" applyBorder="1" applyAlignment="1">
      <alignment horizontal="left" vertical="center"/>
    </xf>
    <xf numFmtId="31" fontId="5" fillId="0" borderId="19" xfId="0" applyNumberFormat="1" applyFont="1" applyFill="1" applyBorder="1" applyAlignment="1">
      <alignment horizontal="left" vertical="center" wrapText="1"/>
    </xf>
    <xf numFmtId="0" fontId="5" fillId="6" borderId="0" xfId="0" applyFont="1" applyFill="1" applyAlignment="1">
      <alignment vertical="center" wrapText="1" shrinkToFit="1"/>
    </xf>
    <xf numFmtId="0" fontId="7" fillId="6" borderId="7" xfId="0" applyFont="1" applyFill="1" applyBorder="1" applyAlignment="1">
      <alignment vertical="center" wrapText="1" shrinkToFit="1"/>
    </xf>
    <xf numFmtId="0" fontId="7" fillId="6" borderId="16" xfId="0" applyFont="1" applyFill="1" applyBorder="1" applyAlignment="1">
      <alignment vertical="center" wrapText="1"/>
    </xf>
    <xf numFmtId="0" fontId="7" fillId="0" borderId="20" xfId="0" applyFont="1" applyFill="1" applyBorder="1" applyAlignment="1">
      <alignment horizontal="left" vertical="center"/>
    </xf>
    <xf numFmtId="176" fontId="2" fillId="0" borderId="46" xfId="1" applyNumberFormat="1" applyFill="1" applyBorder="1" applyAlignment="1" applyProtection="1">
      <alignment horizontal="left" vertical="center" wrapText="1" shrinkToFit="1"/>
    </xf>
    <xf numFmtId="0" fontId="7" fillId="0" borderId="42" xfId="0" applyFont="1" applyFill="1" applyBorder="1" applyAlignment="1">
      <alignment horizontal="left" vertical="center"/>
    </xf>
    <xf numFmtId="0" fontId="7" fillId="0" borderId="34" xfId="0" applyFont="1" applyFill="1" applyBorder="1" applyAlignment="1">
      <alignment horizontal="center" vertical="center" wrapText="1"/>
    </xf>
    <xf numFmtId="31" fontId="5" fillId="0" borderId="12" xfId="0" applyNumberFormat="1" applyFont="1" applyFill="1" applyBorder="1" applyAlignment="1">
      <alignment horizontal="left" vertical="center" wrapText="1"/>
    </xf>
    <xf numFmtId="176" fontId="0" fillId="0" borderId="5" xfId="1" applyNumberFormat="1" applyFont="1" applyFill="1" applyBorder="1" applyAlignment="1" applyProtection="1">
      <alignment vertical="center" wrapText="1" shrinkToFit="1"/>
    </xf>
    <xf numFmtId="0" fontId="7" fillId="0" borderId="3" xfId="0" applyFont="1" applyFill="1" applyBorder="1" applyAlignment="1">
      <alignment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2" borderId="10" xfId="0" applyFont="1" applyFill="1" applyBorder="1" applyAlignment="1">
      <alignment vertical="center" wrapText="1"/>
    </xf>
    <xf numFmtId="0" fontId="7" fillId="0" borderId="40" xfId="0" applyFont="1" applyFill="1" applyBorder="1" applyAlignment="1">
      <alignment vertical="center" wrapText="1"/>
    </xf>
    <xf numFmtId="0" fontId="7" fillId="0" borderId="24" xfId="0" applyFont="1" applyFill="1" applyBorder="1" applyAlignment="1">
      <alignment vertical="center" wrapText="1"/>
    </xf>
    <xf numFmtId="0" fontId="7" fillId="0" borderId="31" xfId="0" applyFont="1" applyFill="1" applyBorder="1" applyAlignment="1">
      <alignment vertical="center" wrapText="1"/>
    </xf>
    <xf numFmtId="0" fontId="7" fillId="0" borderId="22" xfId="0" applyFont="1" applyFill="1" applyBorder="1" applyAlignment="1">
      <alignment vertical="center" wrapText="1"/>
    </xf>
    <xf numFmtId="176" fontId="0" fillId="0" borderId="16" xfId="1" applyNumberFormat="1" applyFont="1" applyFill="1" applyBorder="1" applyAlignment="1" applyProtection="1">
      <alignment vertical="center" wrapText="1" shrinkToFit="1"/>
    </xf>
    <xf numFmtId="176" fontId="0" fillId="0" borderId="21" xfId="1" applyNumberFormat="1" applyFont="1" applyFill="1" applyBorder="1" applyAlignment="1" applyProtection="1">
      <alignment vertical="center" wrapText="1" shrinkToFit="1"/>
    </xf>
    <xf numFmtId="0" fontId="7" fillId="0" borderId="7"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shrinkToFit="1"/>
    </xf>
    <xf numFmtId="0" fontId="5" fillId="0" borderId="81" xfId="0" applyFont="1" applyFill="1" applyBorder="1" applyAlignment="1">
      <alignment horizontal="center" vertical="center" wrapText="1"/>
    </xf>
    <xf numFmtId="0" fontId="0" fillId="0" borderId="82" xfId="0" applyFont="1" applyFill="1" applyBorder="1" applyAlignment="1">
      <alignment vertical="center" wrapText="1" shrinkToFi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31" fontId="5" fillId="0" borderId="25" xfId="0" applyNumberFormat="1" applyFont="1" applyFill="1" applyBorder="1" applyAlignment="1">
      <alignment horizontal="left" vertical="center" wrapText="1"/>
    </xf>
    <xf numFmtId="0" fontId="5" fillId="0" borderId="38" xfId="0" applyFont="1" applyFill="1" applyBorder="1" applyAlignment="1">
      <alignment horizontal="left" vertical="center" wrapText="1"/>
    </xf>
    <xf numFmtId="0" fontId="7" fillId="0" borderId="41" xfId="0" applyFont="1" applyFill="1" applyBorder="1" applyAlignment="1">
      <alignment horizontal="center" vertical="center" wrapText="1"/>
    </xf>
    <xf numFmtId="0" fontId="7" fillId="0" borderId="62"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63" xfId="0" applyFont="1" applyFill="1" applyBorder="1" applyAlignment="1">
      <alignment horizontal="left" vertical="center" wrapText="1"/>
    </xf>
    <xf numFmtId="31" fontId="5" fillId="0" borderId="52" xfId="0" applyNumberFormat="1" applyFont="1" applyFill="1" applyBorder="1" applyAlignment="1">
      <alignment horizontal="left" vertical="center" wrapText="1"/>
    </xf>
    <xf numFmtId="31" fontId="5" fillId="0" borderId="56" xfId="0" applyNumberFormat="1" applyFont="1" applyFill="1" applyBorder="1" applyAlignment="1">
      <alignment horizontal="left" vertical="center" wrapText="1"/>
    </xf>
    <xf numFmtId="31" fontId="5" fillId="0" borderId="53" xfId="0" applyNumberFormat="1"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21" xfId="0" applyFont="1" applyFill="1" applyBorder="1" applyAlignment="1">
      <alignment horizontal="left" vertical="center" wrapText="1"/>
    </xf>
    <xf numFmtId="176" fontId="2" fillId="0" borderId="45" xfId="1" applyNumberFormat="1" applyFill="1" applyBorder="1" applyAlignment="1" applyProtection="1">
      <alignment horizontal="left" vertical="center" wrapText="1" shrinkToFit="1"/>
    </xf>
    <xf numFmtId="176" fontId="2" fillId="0" borderId="46" xfId="1" applyNumberFormat="1" applyFill="1" applyBorder="1" applyAlignment="1" applyProtection="1">
      <alignment horizontal="left" vertical="center" wrapText="1" shrinkToFit="1"/>
    </xf>
    <xf numFmtId="176" fontId="2" fillId="0" borderId="47" xfId="1" applyNumberFormat="1" applyFill="1" applyBorder="1" applyAlignment="1" applyProtection="1">
      <alignment horizontal="left" vertical="center" wrapText="1" shrinkToFit="1"/>
    </xf>
    <xf numFmtId="0" fontId="0" fillId="0" borderId="83" xfId="0" applyFont="1" applyFill="1" applyBorder="1" applyAlignment="1">
      <alignment horizontal="center" vertical="center" wrapText="1"/>
    </xf>
    <xf numFmtId="0" fontId="7" fillId="0" borderId="77" xfId="0" applyFont="1" applyFill="1" applyBorder="1" applyAlignment="1">
      <alignment horizontal="left" vertical="center" wrapText="1"/>
    </xf>
    <xf numFmtId="31" fontId="5" fillId="0" borderId="84" xfId="0" applyNumberFormat="1"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0" borderId="76" xfId="0" applyFont="1" applyFill="1" applyBorder="1" applyAlignment="1">
      <alignment horizontal="left" vertical="center" wrapText="1"/>
    </xf>
    <xf numFmtId="0" fontId="7" fillId="0" borderId="50" xfId="0" applyFont="1" applyFill="1" applyBorder="1" applyAlignment="1">
      <alignment horizontal="center" vertical="center" wrapText="1" shrinkToFit="1"/>
    </xf>
    <xf numFmtId="0" fontId="7" fillId="0" borderId="41" xfId="0" applyFont="1" applyFill="1" applyBorder="1" applyAlignment="1">
      <alignment horizontal="center" vertical="center" wrapText="1" shrinkToFit="1"/>
    </xf>
    <xf numFmtId="0" fontId="7" fillId="0" borderId="51" xfId="0" applyFont="1" applyFill="1" applyBorder="1" applyAlignment="1">
      <alignment horizontal="center" vertical="center" wrapText="1" shrinkToFit="1"/>
    </xf>
    <xf numFmtId="31" fontId="5" fillId="0" borderId="52" xfId="0" applyNumberFormat="1" applyFont="1" applyFill="1" applyBorder="1" applyAlignment="1">
      <alignment horizontal="center" vertical="center" wrapText="1"/>
    </xf>
    <xf numFmtId="31" fontId="5" fillId="0" borderId="53" xfId="0" applyNumberFormat="1" applyFont="1" applyFill="1" applyBorder="1" applyAlignment="1">
      <alignment horizontal="center" vertical="center" wrapText="1"/>
    </xf>
    <xf numFmtId="31" fontId="5" fillId="0" borderId="71" xfId="0" applyNumberFormat="1"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42" xfId="0" applyFont="1" applyFill="1" applyBorder="1" applyAlignment="1">
      <alignment vertical="center" wrapText="1"/>
    </xf>
    <xf numFmtId="0" fontId="7" fillId="0" borderId="20" xfId="0" applyFont="1" applyFill="1" applyBorder="1" applyAlignment="1">
      <alignment vertical="center" wrapText="1"/>
    </xf>
    <xf numFmtId="0" fontId="2" fillId="0" borderId="45" xfId="1" applyFill="1" applyBorder="1" applyAlignment="1" applyProtection="1">
      <alignment horizontal="left" vertical="center" wrapText="1"/>
    </xf>
    <xf numFmtId="0" fontId="2" fillId="0" borderId="46" xfId="1" applyFill="1" applyBorder="1" applyAlignment="1" applyProtection="1">
      <alignment horizontal="left" vertical="center" wrapText="1"/>
    </xf>
    <xf numFmtId="0" fontId="2" fillId="0" borderId="47" xfId="1" applyFill="1" applyBorder="1" applyAlignment="1" applyProtection="1">
      <alignment horizontal="left" vertical="center" wrapText="1"/>
    </xf>
    <xf numFmtId="0" fontId="7" fillId="0" borderId="49" xfId="0" applyFont="1" applyFill="1" applyBorder="1" applyAlignment="1">
      <alignment horizontal="left" vertical="center"/>
    </xf>
    <xf numFmtId="0" fontId="7" fillId="0" borderId="21" xfId="0" applyFont="1" applyFill="1" applyBorder="1" applyAlignment="1">
      <alignment horizontal="left" vertical="center"/>
    </xf>
    <xf numFmtId="0" fontId="7" fillId="0" borderId="47" xfId="0" applyFont="1" applyFill="1" applyBorder="1" applyAlignment="1">
      <alignment horizontal="left" vertical="center" wrapText="1"/>
    </xf>
    <xf numFmtId="0" fontId="7" fillId="0" borderId="62" xfId="0" applyFont="1" applyFill="1" applyBorder="1" applyAlignment="1">
      <alignment vertical="center" wrapText="1"/>
    </xf>
    <xf numFmtId="0" fontId="7" fillId="0" borderId="63" xfId="0" applyFont="1" applyFill="1" applyBorder="1" applyAlignment="1">
      <alignment vertical="center" wrapText="1"/>
    </xf>
    <xf numFmtId="0" fontId="7" fillId="0" borderId="18" xfId="0" applyFont="1" applyFill="1" applyBorder="1" applyAlignment="1">
      <alignment horizontal="left" vertical="center" wrapText="1"/>
    </xf>
    <xf numFmtId="0" fontId="7" fillId="0" borderId="20" xfId="0" applyFont="1" applyFill="1" applyBorder="1" applyAlignment="1">
      <alignment horizontal="left" vertical="center"/>
    </xf>
    <xf numFmtId="0" fontId="7" fillId="0" borderId="54" xfId="0" applyFont="1" applyFill="1" applyBorder="1" applyAlignment="1">
      <alignment horizontal="left" vertical="center"/>
    </xf>
    <xf numFmtId="0" fontId="7" fillId="0" borderId="55" xfId="0" applyFont="1" applyFill="1" applyBorder="1" applyAlignment="1">
      <alignment horizontal="lef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31" fontId="5" fillId="0" borderId="52" xfId="0" applyNumberFormat="1" applyFont="1" applyFill="1" applyBorder="1" applyAlignment="1">
      <alignment horizontal="left" vertical="center" wrapText="1" shrinkToFit="1"/>
    </xf>
    <xf numFmtId="31" fontId="5" fillId="0" borderId="56" xfId="0" applyNumberFormat="1" applyFont="1" applyFill="1" applyBorder="1" applyAlignment="1">
      <alignment horizontal="left" vertical="center" wrapText="1" shrinkToFit="1"/>
    </xf>
    <xf numFmtId="31" fontId="5" fillId="0" borderId="53" xfId="0" applyNumberFormat="1" applyFont="1" applyFill="1" applyBorder="1" applyAlignment="1">
      <alignment horizontal="left" vertical="center" wrapText="1" shrinkToFit="1"/>
    </xf>
    <xf numFmtId="0" fontId="7" fillId="0" borderId="18" xfId="0" applyFont="1" applyFill="1" applyBorder="1" applyAlignment="1">
      <alignment vertical="center" wrapText="1" shrinkToFit="1"/>
    </xf>
    <xf numFmtId="0" fontId="7" fillId="0" borderId="42" xfId="0" applyFont="1" applyFill="1" applyBorder="1" applyAlignment="1">
      <alignment vertical="center" wrapText="1" shrinkToFit="1"/>
    </xf>
    <xf numFmtId="0" fontId="7" fillId="0" borderId="20" xfId="0" applyFont="1" applyFill="1" applyBorder="1" applyAlignment="1">
      <alignment vertical="center" wrapText="1" shrinkToFit="1"/>
    </xf>
    <xf numFmtId="0" fontId="7" fillId="0" borderId="46"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2" xfId="0" applyFont="1" applyFill="1" applyBorder="1" applyAlignment="1">
      <alignment horizontal="left" vertical="center"/>
    </xf>
    <xf numFmtId="0" fontId="7" fillId="0" borderId="40" xfId="0" applyFont="1" applyFill="1" applyBorder="1" applyAlignment="1">
      <alignment vertical="center" wrapText="1"/>
    </xf>
    <xf numFmtId="0" fontId="7" fillId="0" borderId="20" xfId="0" applyFont="1" applyFill="1" applyBorder="1" applyAlignment="1">
      <alignment vertical="center"/>
    </xf>
    <xf numFmtId="0" fontId="4" fillId="0" borderId="0" xfId="0" applyFont="1" applyFill="1" applyBorder="1" applyAlignment="1">
      <alignment horizontal="left" vertical="center" wrapText="1"/>
    </xf>
    <xf numFmtId="0" fontId="7" fillId="0" borderId="64"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20" xfId="0" applyFont="1" applyFill="1" applyBorder="1" applyAlignment="1">
      <alignment horizontal="left" vertical="center" wrapText="1"/>
    </xf>
    <xf numFmtId="0" fontId="7" fillId="0" borderId="67" xfId="0" applyFont="1" applyFill="1" applyBorder="1" applyAlignment="1">
      <alignment vertical="center" wrapText="1"/>
    </xf>
    <xf numFmtId="0" fontId="7" fillId="0" borderId="68" xfId="0" applyFont="1" applyFill="1" applyBorder="1" applyAlignment="1">
      <alignment vertical="center" wrapText="1"/>
    </xf>
    <xf numFmtId="0" fontId="7" fillId="0" borderId="24" xfId="0" applyFont="1" applyFill="1" applyBorder="1" applyAlignment="1">
      <alignment vertical="center" wrapText="1"/>
    </xf>
    <xf numFmtId="0" fontId="7" fillId="0" borderId="48" xfId="0" applyFont="1" applyFill="1" applyBorder="1" applyAlignment="1">
      <alignment vertical="center" wrapText="1"/>
    </xf>
    <xf numFmtId="0" fontId="7" fillId="0" borderId="49" xfId="0" applyFont="1" applyFill="1" applyBorder="1" applyAlignment="1">
      <alignment vertical="center"/>
    </xf>
    <xf numFmtId="0" fontId="7" fillId="0" borderId="21" xfId="0" applyFont="1" applyFill="1" applyBorder="1" applyAlignment="1">
      <alignment vertical="center"/>
    </xf>
    <xf numFmtId="0" fontId="7" fillId="0" borderId="69" xfId="0" applyFont="1" applyFill="1" applyBorder="1" applyAlignment="1">
      <alignment horizontal="center" vertical="center" wrapText="1" shrinkToFit="1"/>
    </xf>
    <xf numFmtId="0" fontId="7" fillId="0" borderId="70" xfId="0" applyFont="1" applyFill="1" applyBorder="1" applyAlignment="1">
      <alignment horizontal="center" vertical="center" wrapText="1" shrinkToFit="1"/>
    </xf>
    <xf numFmtId="0" fontId="7" fillId="0" borderId="37" xfId="0" applyFont="1" applyFill="1" applyBorder="1" applyAlignment="1">
      <alignment horizontal="center" vertical="center" wrapText="1" shrinkToFit="1"/>
    </xf>
    <xf numFmtId="31" fontId="5" fillId="0" borderId="72" xfId="0" applyNumberFormat="1" applyFont="1" applyFill="1" applyBorder="1" applyAlignment="1">
      <alignment horizontal="left" vertical="center" wrapText="1"/>
    </xf>
    <xf numFmtId="31" fontId="5" fillId="0" borderId="71" xfId="0" applyNumberFormat="1" applyFont="1" applyFill="1" applyBorder="1" applyAlignment="1">
      <alignment horizontal="left" vertical="center" wrapText="1" shrinkToFit="1"/>
    </xf>
    <xf numFmtId="31" fontId="5" fillId="0" borderId="72" xfId="0" applyNumberFormat="1" applyFont="1" applyFill="1" applyBorder="1" applyAlignment="1">
      <alignment horizontal="left" vertical="center" wrapText="1" shrinkToFit="1"/>
    </xf>
    <xf numFmtId="31" fontId="5" fillId="0" borderId="13" xfId="0" applyNumberFormat="1" applyFont="1" applyFill="1" applyBorder="1" applyAlignment="1">
      <alignment horizontal="left" vertical="center" wrapText="1" shrinkToFit="1"/>
    </xf>
    <xf numFmtId="31" fontId="5" fillId="0" borderId="38" xfId="0" applyNumberFormat="1" applyFont="1" applyFill="1" applyBorder="1" applyAlignment="1">
      <alignment horizontal="left" vertical="center" wrapText="1"/>
    </xf>
    <xf numFmtId="0" fontId="5" fillId="0" borderId="53" xfId="0" applyFont="1" applyFill="1" applyBorder="1" applyAlignment="1">
      <alignment horizontal="left" vertical="center" wrapText="1" shrinkToFit="1"/>
    </xf>
    <xf numFmtId="31" fontId="5" fillId="0" borderId="12" xfId="0" applyNumberFormat="1" applyFont="1" applyFill="1" applyBorder="1" applyAlignment="1">
      <alignment horizontal="left" vertical="center" wrapText="1"/>
    </xf>
    <xf numFmtId="0" fontId="2" fillId="0" borderId="17" xfId="1" applyFill="1" applyBorder="1" applyAlignment="1" applyProtection="1">
      <alignment horizontal="left" vertical="center" wrapText="1"/>
    </xf>
    <xf numFmtId="0" fontId="7" fillId="0" borderId="4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7" xfId="0" applyFont="1" applyFill="1" applyBorder="1" applyAlignment="1">
      <alignment horizontal="left" vertical="center"/>
    </xf>
    <xf numFmtId="0" fontId="7" fillId="0" borderId="48" xfId="0" applyFont="1" applyFill="1" applyBorder="1" applyAlignment="1">
      <alignment horizontal="left" vertical="center"/>
    </xf>
    <xf numFmtId="0" fontId="7" fillId="0" borderId="78" xfId="0" applyFont="1" applyFill="1" applyBorder="1" applyAlignment="1">
      <alignment horizontal="left" vertical="center" wrapText="1"/>
    </xf>
    <xf numFmtId="0" fontId="2" fillId="0" borderId="45" xfId="1" applyFill="1" applyBorder="1" applyAlignment="1" applyProtection="1">
      <alignment horizontal="left" vertical="center" wrapText="1" shrinkToFit="1"/>
    </xf>
    <xf numFmtId="0" fontId="2" fillId="0" borderId="47" xfId="1" applyFill="1" applyBorder="1" applyAlignment="1" applyProtection="1">
      <alignment horizontal="left" vertical="center" wrapText="1" shrinkToFit="1"/>
    </xf>
    <xf numFmtId="0" fontId="5" fillId="0" borderId="53" xfId="0" applyFont="1" applyFill="1" applyBorder="1" applyAlignment="1">
      <alignment horizontal="center" vertical="center" wrapText="1"/>
    </xf>
    <xf numFmtId="0" fontId="7" fillId="0" borderId="80" xfId="0" applyFont="1" applyFill="1" applyBorder="1" applyAlignment="1">
      <alignment vertical="center" wrapText="1"/>
    </xf>
    <xf numFmtId="0" fontId="2" fillId="0" borderId="17" xfId="1" applyFill="1" applyBorder="1" applyAlignment="1" applyProtection="1">
      <alignment horizontal="left" vertical="center" wrapText="1" shrinkToFit="1"/>
    </xf>
    <xf numFmtId="0" fontId="7" fillId="0" borderId="23" xfId="0" applyFont="1" applyFill="1" applyBorder="1" applyAlignment="1">
      <alignment horizontal="left" vertical="center" wrapText="1" shrinkToFit="1"/>
    </xf>
    <xf numFmtId="0" fontId="2" fillId="0" borderId="73" xfId="1" applyFill="1" applyBorder="1" applyAlignment="1" applyProtection="1">
      <alignment horizontal="left" vertical="center" wrapText="1"/>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43" xfId="0" applyFont="1" applyFill="1" applyBorder="1" applyAlignment="1">
      <alignment horizontal="left" vertical="center" wrapText="1" shrinkToFit="1"/>
    </xf>
    <xf numFmtId="0" fontId="7" fillId="0" borderId="18" xfId="0" applyFont="1" applyFill="1" applyBorder="1" applyAlignment="1">
      <alignment horizontal="left" vertical="center"/>
    </xf>
    <xf numFmtId="0" fontId="7" fillId="0" borderId="49" xfId="0" applyFont="1" applyFill="1" applyBorder="1" applyAlignment="1">
      <alignment vertical="center" wrapText="1"/>
    </xf>
    <xf numFmtId="0" fontId="7" fillId="0" borderId="21" xfId="0" applyFont="1" applyFill="1" applyBorder="1" applyAlignment="1">
      <alignment vertical="center" wrapText="1"/>
    </xf>
    <xf numFmtId="0" fontId="2" fillId="0" borderId="43" xfId="1" applyFill="1" applyBorder="1" applyAlignment="1" applyProtection="1">
      <alignment horizontal="left" vertical="center" wrapText="1"/>
    </xf>
    <xf numFmtId="0" fontId="7" fillId="0" borderId="17" xfId="0" applyFont="1" applyFill="1" applyBorder="1" applyAlignment="1">
      <alignment horizontal="center" vertical="center" wrapText="1"/>
    </xf>
    <xf numFmtId="0" fontId="2" fillId="0" borderId="50" xfId="1" applyFill="1" applyBorder="1" applyAlignment="1" applyProtection="1">
      <alignment horizontal="left" vertical="center" wrapText="1"/>
    </xf>
    <xf numFmtId="0" fontId="5" fillId="0" borderId="85" xfId="0" applyFont="1" applyFill="1" applyBorder="1" applyAlignment="1">
      <alignment horizontal="center" vertical="center" wrapText="1"/>
    </xf>
    <xf numFmtId="0" fontId="2" fillId="0" borderId="41" xfId="1" applyFill="1" applyBorder="1" applyAlignment="1" applyProtection="1">
      <alignment horizontal="left" vertical="center" wrapText="1"/>
    </xf>
    <xf numFmtId="0" fontId="0" fillId="0" borderId="49" xfId="0" applyFont="1" applyFill="1" applyBorder="1" applyAlignment="1">
      <alignment horizontal="left" vertical="center" wrapText="1"/>
    </xf>
    <xf numFmtId="0" fontId="0" fillId="0" borderId="21" xfId="0" applyFont="1" applyFill="1" applyBorder="1" applyAlignment="1">
      <alignment vertical="center" wrapText="1" shrinkToFit="1"/>
    </xf>
    <xf numFmtId="0" fontId="0" fillId="0" borderId="34" xfId="0" applyFont="1" applyFill="1" applyBorder="1" applyAlignment="1">
      <alignment horizontal="center" vertical="center" wrapText="1"/>
    </xf>
    <xf numFmtId="176" fontId="5" fillId="0" borderId="85" xfId="0" applyNumberFormat="1" applyFont="1" applyFill="1" applyBorder="1" applyAlignment="1">
      <alignment horizontal="center" vertical="center" wrapText="1"/>
    </xf>
    <xf numFmtId="0" fontId="2" fillId="0" borderId="51" xfId="1" applyFill="1" applyBorder="1" applyAlignment="1" applyProtection="1">
      <alignment horizontal="left" vertical="center" wrapText="1"/>
    </xf>
    <xf numFmtId="0" fontId="7" fillId="0" borderId="23"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7"/>
  <sheetViews>
    <sheetView tabSelected="1" view="pageBreakPreview" topLeftCell="A364" zoomScaleNormal="100" zoomScaleSheetLayoutView="100" workbookViewId="0">
      <selection activeCell="D385" sqref="D385"/>
    </sheetView>
  </sheetViews>
  <sheetFormatPr defaultRowHeight="13.5"/>
  <cols>
    <col min="1" max="1" width="2.5" style="1" customWidth="1"/>
    <col min="2" max="2" width="8.125" style="9" customWidth="1"/>
    <col min="3" max="3" width="11.5" style="15" customWidth="1"/>
    <col min="4" max="4" width="42.875" style="22" customWidth="1"/>
    <col min="5" max="5" width="11.375" style="16" customWidth="1"/>
    <col min="6" max="6" width="33.625" style="16" customWidth="1"/>
    <col min="7" max="7" width="10.5" style="11" customWidth="1"/>
    <col min="8" max="8" width="6.5" style="79" customWidth="1"/>
    <col min="9" max="9" width="13.625" style="25" customWidth="1"/>
    <col min="10" max="16384" width="9" style="3"/>
  </cols>
  <sheetData>
    <row r="1" spans="1:9" ht="14.25" customHeight="1">
      <c r="B1" s="197" t="s">
        <v>396</v>
      </c>
      <c r="C1" s="197"/>
      <c r="D1" s="197"/>
      <c r="E1" s="197"/>
      <c r="F1" s="197"/>
      <c r="I1" s="1"/>
    </row>
    <row r="2" spans="1:9" ht="15" customHeight="1" thickBot="1">
      <c r="B2" s="4"/>
      <c r="E2" s="2"/>
      <c r="F2" s="17"/>
      <c r="H2" s="80"/>
      <c r="I2" s="31"/>
    </row>
    <row r="3" spans="1:9" s="9" customFormat="1" ht="24.75" customHeight="1" thickBot="1">
      <c r="A3" s="5"/>
      <c r="B3" s="6" t="s">
        <v>0</v>
      </c>
      <c r="C3" s="27" t="s">
        <v>219</v>
      </c>
      <c r="D3" s="23" t="s">
        <v>220</v>
      </c>
      <c r="E3" s="7" t="s">
        <v>221</v>
      </c>
      <c r="F3" s="8" t="s">
        <v>398</v>
      </c>
      <c r="G3" s="116" t="s">
        <v>1</v>
      </c>
      <c r="H3" s="81" t="s">
        <v>2</v>
      </c>
      <c r="I3" s="28" t="s">
        <v>3</v>
      </c>
    </row>
    <row r="4" spans="1:9" s="11" customFormat="1" ht="12.75" customHeight="1">
      <c r="A4" s="10"/>
      <c r="B4" s="37" t="s">
        <v>22</v>
      </c>
      <c r="C4" s="38" t="str">
        <f>HYPERLINK("rule-file/chubu/pref_niigata.txt","新潟県")</f>
        <v>新潟県</v>
      </c>
      <c r="D4" s="39" t="s">
        <v>11</v>
      </c>
      <c r="E4" s="40"/>
      <c r="F4" s="41"/>
      <c r="G4" s="41"/>
      <c r="H4" s="82"/>
      <c r="I4" s="29"/>
    </row>
    <row r="5" spans="1:9" s="11" customFormat="1" ht="25.5">
      <c r="A5" s="10"/>
      <c r="B5" s="12" t="s">
        <v>22</v>
      </c>
      <c r="C5" s="218" t="str">
        <f>HYPERLINK("rule-file/chubu/niigata.txt","新潟市")</f>
        <v>新潟市</v>
      </c>
      <c r="D5" s="142" t="s">
        <v>357</v>
      </c>
      <c r="E5" s="14" t="s">
        <v>23</v>
      </c>
      <c r="F5" s="18" t="s">
        <v>402</v>
      </c>
      <c r="G5" s="167" t="s">
        <v>466</v>
      </c>
      <c r="H5" s="131" t="s">
        <v>4</v>
      </c>
      <c r="I5" s="158">
        <v>37622</v>
      </c>
    </row>
    <row r="6" spans="1:9" s="11" customFormat="1" ht="12.75">
      <c r="A6" s="10"/>
      <c r="B6" s="12" t="s">
        <v>269</v>
      </c>
      <c r="C6" s="219"/>
      <c r="D6" s="173"/>
      <c r="E6" s="14" t="s">
        <v>24</v>
      </c>
      <c r="F6" s="18" t="s">
        <v>10</v>
      </c>
      <c r="G6" s="168"/>
      <c r="H6" s="135"/>
      <c r="I6" s="211"/>
    </row>
    <row r="7" spans="1:9" s="11" customFormat="1" ht="12.75">
      <c r="A7" s="10"/>
      <c r="B7" s="12" t="s">
        <v>25</v>
      </c>
      <c r="C7" s="219"/>
      <c r="D7" s="173"/>
      <c r="E7" s="14" t="s">
        <v>26</v>
      </c>
      <c r="F7" s="18" t="s">
        <v>5</v>
      </c>
      <c r="G7" s="168"/>
      <c r="H7" s="135"/>
      <c r="I7" s="211">
        <v>38432</v>
      </c>
    </row>
    <row r="8" spans="1:9" s="11" customFormat="1" ht="12.75">
      <c r="A8" s="10"/>
      <c r="B8" s="12" t="s">
        <v>27</v>
      </c>
      <c r="C8" s="219"/>
      <c r="D8" s="173"/>
      <c r="E8" s="14" t="s">
        <v>28</v>
      </c>
      <c r="F8" s="18" t="s">
        <v>6</v>
      </c>
      <c r="G8" s="168"/>
      <c r="H8" s="135"/>
      <c r="I8" s="211"/>
    </row>
    <row r="9" spans="1:9" s="11" customFormat="1" ht="12.75">
      <c r="A9" s="10"/>
      <c r="B9" s="12" t="s">
        <v>29</v>
      </c>
      <c r="C9" s="219"/>
      <c r="D9" s="173"/>
      <c r="E9" s="14" t="s">
        <v>30</v>
      </c>
      <c r="F9" s="18" t="s">
        <v>6</v>
      </c>
      <c r="G9" s="168"/>
      <c r="H9" s="135"/>
      <c r="I9" s="211"/>
    </row>
    <row r="10" spans="1:9" s="11" customFormat="1" ht="12.75">
      <c r="A10" s="10"/>
      <c r="B10" s="12" t="s">
        <v>29</v>
      </c>
      <c r="C10" s="219"/>
      <c r="D10" s="173"/>
      <c r="E10" s="14" t="s">
        <v>31</v>
      </c>
      <c r="F10" s="18" t="s">
        <v>6</v>
      </c>
      <c r="G10" s="168"/>
      <c r="H10" s="135"/>
      <c r="I10" s="211"/>
    </row>
    <row r="11" spans="1:9" s="11" customFormat="1" ht="12.75">
      <c r="A11" s="10"/>
      <c r="B11" s="12" t="s">
        <v>29</v>
      </c>
      <c r="C11" s="219"/>
      <c r="D11" s="173"/>
      <c r="E11" s="14" t="s">
        <v>32</v>
      </c>
      <c r="F11" s="18" t="s">
        <v>268</v>
      </c>
      <c r="G11" s="168"/>
      <c r="H11" s="135"/>
      <c r="I11" s="211"/>
    </row>
    <row r="12" spans="1:9" s="11" customFormat="1" ht="12.75">
      <c r="A12" s="10"/>
      <c r="B12" s="12" t="s">
        <v>269</v>
      </c>
      <c r="C12" s="219"/>
      <c r="D12" s="173"/>
      <c r="E12" s="14" t="s">
        <v>33</v>
      </c>
      <c r="F12" s="18" t="s">
        <v>6</v>
      </c>
      <c r="G12" s="168"/>
      <c r="H12" s="135"/>
      <c r="I12" s="211"/>
    </row>
    <row r="13" spans="1:9" s="11" customFormat="1" ht="12.75">
      <c r="A13" s="10"/>
      <c r="B13" s="12" t="s">
        <v>29</v>
      </c>
      <c r="C13" s="219"/>
      <c r="D13" s="173"/>
      <c r="E13" s="14" t="s">
        <v>317</v>
      </c>
      <c r="F13" s="18" t="s">
        <v>6</v>
      </c>
      <c r="G13" s="168"/>
      <c r="H13" s="135"/>
      <c r="I13" s="211"/>
    </row>
    <row r="14" spans="1:9" s="11" customFormat="1" ht="12.75">
      <c r="A14" s="10"/>
      <c r="B14" s="12" t="s">
        <v>29</v>
      </c>
      <c r="C14" s="219"/>
      <c r="D14" s="173"/>
      <c r="E14" s="14" t="s">
        <v>318</v>
      </c>
      <c r="F14" s="18" t="s">
        <v>6</v>
      </c>
      <c r="G14" s="168"/>
      <c r="H14" s="135"/>
      <c r="I14" s="211"/>
    </row>
    <row r="15" spans="1:9" s="11" customFormat="1" ht="12.75">
      <c r="A15" s="10"/>
      <c r="B15" s="12" t="s">
        <v>29</v>
      </c>
      <c r="C15" s="219"/>
      <c r="D15" s="173"/>
      <c r="E15" s="14" t="s">
        <v>319</v>
      </c>
      <c r="F15" s="18" t="s">
        <v>6</v>
      </c>
      <c r="G15" s="168"/>
      <c r="H15" s="135"/>
      <c r="I15" s="211"/>
    </row>
    <row r="16" spans="1:9" s="11" customFormat="1" ht="12.75">
      <c r="A16" s="10"/>
      <c r="B16" s="12" t="s">
        <v>29</v>
      </c>
      <c r="C16" s="219"/>
      <c r="D16" s="173"/>
      <c r="E16" s="14" t="s">
        <v>320</v>
      </c>
      <c r="F16" s="18" t="s">
        <v>6</v>
      </c>
      <c r="G16" s="168"/>
      <c r="H16" s="135"/>
      <c r="I16" s="211"/>
    </row>
    <row r="17" spans="1:9" s="11" customFormat="1" ht="12.75">
      <c r="A17" s="10"/>
      <c r="B17" s="12" t="s">
        <v>29</v>
      </c>
      <c r="C17" s="219"/>
      <c r="D17" s="173"/>
      <c r="E17" s="14" t="s">
        <v>321</v>
      </c>
      <c r="F17" s="18" t="s">
        <v>7</v>
      </c>
      <c r="G17" s="168"/>
      <c r="H17" s="135"/>
      <c r="I17" s="211"/>
    </row>
    <row r="18" spans="1:9" s="11" customFormat="1" ht="12.75">
      <c r="A18" s="10"/>
      <c r="B18" s="12" t="s">
        <v>322</v>
      </c>
      <c r="C18" s="219"/>
      <c r="D18" s="173"/>
      <c r="E18" s="14" t="s">
        <v>323</v>
      </c>
      <c r="F18" s="18" t="s">
        <v>268</v>
      </c>
      <c r="G18" s="168"/>
      <c r="H18" s="135"/>
      <c r="I18" s="211"/>
    </row>
    <row r="19" spans="1:9" s="11" customFormat="1" ht="12.75">
      <c r="A19" s="10"/>
      <c r="B19" s="12" t="s">
        <v>269</v>
      </c>
      <c r="C19" s="220"/>
      <c r="D19" s="174"/>
      <c r="E19" s="14" t="s">
        <v>324</v>
      </c>
      <c r="F19" s="18" t="s">
        <v>268</v>
      </c>
      <c r="G19" s="169"/>
      <c r="H19" s="132"/>
      <c r="I19" s="30">
        <v>38635</v>
      </c>
    </row>
    <row r="20" spans="1:9" s="11" customFormat="1" ht="27" customHeight="1">
      <c r="A20" s="10"/>
      <c r="B20" s="12" t="s">
        <v>22</v>
      </c>
      <c r="C20" s="218" t="str">
        <f>HYPERLINK("rule-file/chubu/sanjo.pdf","三条市")</f>
        <v>三条市</v>
      </c>
      <c r="D20" s="142" t="s">
        <v>358</v>
      </c>
      <c r="E20" s="14" t="s">
        <v>325</v>
      </c>
      <c r="F20" s="18" t="s">
        <v>268</v>
      </c>
      <c r="G20" s="167" t="s">
        <v>216</v>
      </c>
      <c r="H20" s="131" t="s">
        <v>9</v>
      </c>
      <c r="I20" s="139">
        <v>38473</v>
      </c>
    </row>
    <row r="21" spans="1:9" s="11" customFormat="1" ht="12.75">
      <c r="A21" s="10"/>
      <c r="B21" s="12" t="s">
        <v>269</v>
      </c>
      <c r="C21" s="219"/>
      <c r="D21" s="173"/>
      <c r="E21" s="14" t="s">
        <v>326</v>
      </c>
      <c r="F21" s="18" t="s">
        <v>268</v>
      </c>
      <c r="G21" s="168"/>
      <c r="H21" s="135"/>
      <c r="I21" s="140"/>
    </row>
    <row r="22" spans="1:9" s="11" customFormat="1" ht="12.75">
      <c r="A22" s="10"/>
      <c r="B22" s="12" t="s">
        <v>269</v>
      </c>
      <c r="C22" s="220"/>
      <c r="D22" s="174"/>
      <c r="E22" s="14" t="s">
        <v>327</v>
      </c>
      <c r="F22" s="18" t="s">
        <v>268</v>
      </c>
      <c r="G22" s="169"/>
      <c r="H22" s="132"/>
      <c r="I22" s="141"/>
    </row>
    <row r="23" spans="1:9" s="24" customFormat="1" ht="25.5" customHeight="1">
      <c r="A23" s="53"/>
      <c r="B23" s="12" t="s">
        <v>415</v>
      </c>
      <c r="C23" s="170" t="str">
        <f>HYPERLINK("rule-file/chubu/kashiwazaki.pdf","柏崎市")</f>
        <v>柏崎市</v>
      </c>
      <c r="D23" s="142" t="s">
        <v>416</v>
      </c>
      <c r="E23" s="54" t="s">
        <v>417</v>
      </c>
      <c r="F23" s="55" t="s">
        <v>420</v>
      </c>
      <c r="G23" s="176" t="s">
        <v>216</v>
      </c>
      <c r="H23" s="131" t="s">
        <v>4</v>
      </c>
      <c r="I23" s="139">
        <v>38473</v>
      </c>
    </row>
    <row r="24" spans="1:9" s="24" customFormat="1" ht="12.75">
      <c r="A24" s="53"/>
      <c r="B24" s="12" t="s">
        <v>415</v>
      </c>
      <c r="C24" s="171"/>
      <c r="D24" s="143"/>
      <c r="E24" s="54" t="s">
        <v>418</v>
      </c>
      <c r="F24" s="55" t="s">
        <v>420</v>
      </c>
      <c r="G24" s="195"/>
      <c r="H24" s="135"/>
      <c r="I24" s="140"/>
    </row>
    <row r="25" spans="1:9" s="24" customFormat="1" ht="12.75">
      <c r="A25" s="53"/>
      <c r="B25" s="12" t="s">
        <v>415</v>
      </c>
      <c r="C25" s="172"/>
      <c r="D25" s="144"/>
      <c r="E25" s="54" t="s">
        <v>419</v>
      </c>
      <c r="F25" s="55" t="s">
        <v>420</v>
      </c>
      <c r="G25" s="177"/>
      <c r="H25" s="132"/>
      <c r="I25" s="141"/>
    </row>
    <row r="26" spans="1:9" s="11" customFormat="1" ht="25.5">
      <c r="A26" s="10"/>
      <c r="B26" s="12" t="s">
        <v>22</v>
      </c>
      <c r="C26" s="218" t="str">
        <f>HYPERLINK("rule-file/chubu/myoko.pdf","妙高市")</f>
        <v>妙高市</v>
      </c>
      <c r="D26" s="142" t="s">
        <v>233</v>
      </c>
      <c r="E26" s="33" t="str">
        <f>HYPERLINK("rule-file/chubu/arai.pdf","新井市")</f>
        <v>新井市</v>
      </c>
      <c r="F26" s="18" t="s">
        <v>403</v>
      </c>
      <c r="G26" s="167" t="s">
        <v>364</v>
      </c>
      <c r="H26" s="131" t="s">
        <v>222</v>
      </c>
      <c r="I26" s="139">
        <v>38443</v>
      </c>
    </row>
    <row r="27" spans="1:9" s="11" customFormat="1" ht="12.75">
      <c r="A27" s="10"/>
      <c r="B27" s="12" t="s">
        <v>29</v>
      </c>
      <c r="C27" s="219"/>
      <c r="D27" s="173"/>
      <c r="E27" s="14" t="s">
        <v>328</v>
      </c>
      <c r="F27" s="18" t="s">
        <v>10</v>
      </c>
      <c r="G27" s="168"/>
      <c r="H27" s="135"/>
      <c r="I27" s="140"/>
    </row>
    <row r="28" spans="1:9" s="11" customFormat="1" ht="12.75">
      <c r="A28" s="10"/>
      <c r="B28" s="12" t="s">
        <v>25</v>
      </c>
      <c r="C28" s="220"/>
      <c r="D28" s="174"/>
      <c r="E28" s="14" t="s">
        <v>329</v>
      </c>
      <c r="F28" s="18" t="s">
        <v>7</v>
      </c>
      <c r="G28" s="169"/>
      <c r="H28" s="132"/>
      <c r="I28" s="141"/>
    </row>
    <row r="29" spans="1:9" s="11" customFormat="1" ht="25.5">
      <c r="A29" s="10"/>
      <c r="B29" s="12" t="s">
        <v>22</v>
      </c>
      <c r="C29" s="218" t="str">
        <f>HYPERLINK("rule-file/chubu/joetsu.txt","上越市")</f>
        <v>上越市</v>
      </c>
      <c r="D29" s="142" t="s">
        <v>331</v>
      </c>
      <c r="E29" s="14" t="s">
        <v>330</v>
      </c>
      <c r="F29" s="18" t="s">
        <v>331</v>
      </c>
      <c r="G29" s="167" t="s">
        <v>365</v>
      </c>
      <c r="H29" s="131" t="s">
        <v>4</v>
      </c>
      <c r="I29" s="139">
        <v>38353</v>
      </c>
    </row>
    <row r="30" spans="1:9" s="11" customFormat="1" ht="12.75">
      <c r="A30" s="10"/>
      <c r="B30" s="12" t="s">
        <v>269</v>
      </c>
      <c r="C30" s="219"/>
      <c r="D30" s="173"/>
      <c r="E30" s="14" t="s">
        <v>332</v>
      </c>
      <c r="F30" s="18" t="s">
        <v>6</v>
      </c>
      <c r="G30" s="168"/>
      <c r="H30" s="135"/>
      <c r="I30" s="140"/>
    </row>
    <row r="31" spans="1:9" s="11" customFormat="1" ht="12.75">
      <c r="A31" s="10"/>
      <c r="B31" s="12" t="s">
        <v>29</v>
      </c>
      <c r="C31" s="219"/>
      <c r="D31" s="173"/>
      <c r="E31" s="14" t="s">
        <v>333</v>
      </c>
      <c r="F31" s="18" t="s">
        <v>334</v>
      </c>
      <c r="G31" s="168"/>
      <c r="H31" s="135"/>
      <c r="I31" s="140"/>
    </row>
    <row r="32" spans="1:9" s="11" customFormat="1" ht="12.75">
      <c r="A32" s="10"/>
      <c r="B32" s="12" t="s">
        <v>335</v>
      </c>
      <c r="C32" s="219"/>
      <c r="D32" s="173"/>
      <c r="E32" s="14" t="s">
        <v>336</v>
      </c>
      <c r="F32" s="18" t="s">
        <v>334</v>
      </c>
      <c r="G32" s="168"/>
      <c r="H32" s="135"/>
      <c r="I32" s="140"/>
    </row>
    <row r="33" spans="1:9" s="11" customFormat="1" ht="12.75">
      <c r="A33" s="10"/>
      <c r="B33" s="12" t="s">
        <v>335</v>
      </c>
      <c r="C33" s="219"/>
      <c r="D33" s="173"/>
      <c r="E33" s="14" t="s">
        <v>337</v>
      </c>
      <c r="F33" s="18" t="s">
        <v>268</v>
      </c>
      <c r="G33" s="168"/>
      <c r="H33" s="135"/>
      <c r="I33" s="140"/>
    </row>
    <row r="34" spans="1:9" s="11" customFormat="1" ht="12.75">
      <c r="A34" s="10"/>
      <c r="B34" s="12" t="s">
        <v>269</v>
      </c>
      <c r="C34" s="219"/>
      <c r="D34" s="173"/>
      <c r="E34" s="14" t="s">
        <v>338</v>
      </c>
      <c r="F34" s="18" t="s">
        <v>268</v>
      </c>
      <c r="G34" s="168"/>
      <c r="H34" s="135"/>
      <c r="I34" s="140"/>
    </row>
    <row r="35" spans="1:9" s="11" customFormat="1" ht="12.75">
      <c r="A35" s="10"/>
      <c r="B35" s="12" t="s">
        <v>269</v>
      </c>
      <c r="C35" s="219"/>
      <c r="D35" s="173"/>
      <c r="E35" s="14" t="s">
        <v>339</v>
      </c>
      <c r="F35" s="18" t="s">
        <v>6</v>
      </c>
      <c r="G35" s="168"/>
      <c r="H35" s="135"/>
      <c r="I35" s="140"/>
    </row>
    <row r="36" spans="1:9" s="11" customFormat="1" ht="12.75">
      <c r="A36" s="10"/>
      <c r="B36" s="12" t="s">
        <v>29</v>
      </c>
      <c r="C36" s="219"/>
      <c r="D36" s="173"/>
      <c r="E36" s="14" t="s">
        <v>340</v>
      </c>
      <c r="F36" s="18" t="s">
        <v>6</v>
      </c>
      <c r="G36" s="168"/>
      <c r="H36" s="135"/>
      <c r="I36" s="140"/>
    </row>
    <row r="37" spans="1:9" s="11" customFormat="1" ht="12.75">
      <c r="A37" s="10"/>
      <c r="B37" s="12" t="s">
        <v>29</v>
      </c>
      <c r="C37" s="219"/>
      <c r="D37" s="173"/>
      <c r="E37" s="14" t="s">
        <v>341</v>
      </c>
      <c r="F37" s="18" t="s">
        <v>6</v>
      </c>
      <c r="G37" s="168"/>
      <c r="H37" s="135"/>
      <c r="I37" s="140"/>
    </row>
    <row r="38" spans="1:9" s="11" customFormat="1" ht="12.75">
      <c r="A38" s="10"/>
      <c r="B38" s="12" t="s">
        <v>29</v>
      </c>
      <c r="C38" s="219"/>
      <c r="D38" s="173"/>
      <c r="E38" s="14" t="s">
        <v>342</v>
      </c>
      <c r="F38" s="18" t="s">
        <v>6</v>
      </c>
      <c r="G38" s="168"/>
      <c r="H38" s="135"/>
      <c r="I38" s="140"/>
    </row>
    <row r="39" spans="1:9" s="11" customFormat="1" ht="12.75">
      <c r="A39" s="10"/>
      <c r="B39" s="12" t="s">
        <v>29</v>
      </c>
      <c r="C39" s="219"/>
      <c r="D39" s="173"/>
      <c r="E39" s="14" t="s">
        <v>343</v>
      </c>
      <c r="F39" s="18" t="s">
        <v>6</v>
      </c>
      <c r="G39" s="168"/>
      <c r="H39" s="135"/>
      <c r="I39" s="140"/>
    </row>
    <row r="40" spans="1:9" s="11" customFormat="1" ht="12.75">
      <c r="A40" s="10"/>
      <c r="B40" s="12" t="s">
        <v>29</v>
      </c>
      <c r="C40" s="219"/>
      <c r="D40" s="173"/>
      <c r="E40" s="14" t="s">
        <v>344</v>
      </c>
      <c r="F40" s="18" t="s">
        <v>6</v>
      </c>
      <c r="G40" s="168"/>
      <c r="H40" s="135"/>
      <c r="I40" s="140"/>
    </row>
    <row r="41" spans="1:9" s="11" customFormat="1" ht="38.25">
      <c r="A41" s="10"/>
      <c r="B41" s="12" t="s">
        <v>29</v>
      </c>
      <c r="C41" s="219"/>
      <c r="D41" s="173"/>
      <c r="E41" s="33" t="str">
        <f>HYPERLINK("rule-file/chubu/sanwamura.pdf","三和村")</f>
        <v>三和村</v>
      </c>
      <c r="F41" s="63" t="s">
        <v>345</v>
      </c>
      <c r="G41" s="168"/>
      <c r="H41" s="135"/>
      <c r="I41" s="140"/>
    </row>
    <row r="42" spans="1:9" s="11" customFormat="1" ht="12.75">
      <c r="A42" s="10"/>
      <c r="B42" s="12" t="s">
        <v>346</v>
      </c>
      <c r="C42" s="220"/>
      <c r="D42" s="174"/>
      <c r="E42" s="14" t="s">
        <v>347</v>
      </c>
      <c r="F42" s="18" t="s">
        <v>348</v>
      </c>
      <c r="G42" s="169"/>
      <c r="H42" s="132"/>
      <c r="I42" s="141"/>
    </row>
    <row r="43" spans="1:9" s="11" customFormat="1" ht="25.5" customHeight="1">
      <c r="A43" s="10"/>
      <c r="B43" s="12" t="s">
        <v>25</v>
      </c>
      <c r="C43" s="170" t="str">
        <f>HYPERLINK("rule-file/chubu/nagaoka.txt","長岡市")</f>
        <v>長岡市</v>
      </c>
      <c r="D43" s="142" t="s">
        <v>557</v>
      </c>
      <c r="E43" s="66" t="s">
        <v>556</v>
      </c>
      <c r="F43" s="48" t="s">
        <v>5</v>
      </c>
      <c r="G43" s="176" t="s">
        <v>216</v>
      </c>
      <c r="H43" s="162" t="s">
        <v>4</v>
      </c>
      <c r="I43" s="158">
        <v>38718</v>
      </c>
    </row>
    <row r="44" spans="1:9" s="11" customFormat="1" ht="12.75">
      <c r="A44" s="10"/>
      <c r="B44" s="12" t="s">
        <v>562</v>
      </c>
      <c r="C44" s="192"/>
      <c r="D44" s="143"/>
      <c r="E44" s="66" t="s">
        <v>558</v>
      </c>
      <c r="F44" s="48" t="s">
        <v>5</v>
      </c>
      <c r="G44" s="195"/>
      <c r="H44" s="163"/>
      <c r="I44" s="211"/>
    </row>
    <row r="45" spans="1:9" s="11" customFormat="1" ht="12.75">
      <c r="A45" s="10"/>
      <c r="B45" s="12" t="s">
        <v>562</v>
      </c>
      <c r="C45" s="192"/>
      <c r="D45" s="143"/>
      <c r="E45" s="66" t="s">
        <v>559</v>
      </c>
      <c r="F45" s="48" t="s">
        <v>5</v>
      </c>
      <c r="G45" s="195"/>
      <c r="H45" s="163"/>
      <c r="I45" s="211"/>
    </row>
    <row r="46" spans="1:9" s="11" customFormat="1" ht="12.75">
      <c r="A46" s="10"/>
      <c r="B46" s="12" t="s">
        <v>562</v>
      </c>
      <c r="C46" s="192"/>
      <c r="D46" s="143"/>
      <c r="E46" s="66" t="s">
        <v>560</v>
      </c>
      <c r="F46" s="48" t="s">
        <v>5</v>
      </c>
      <c r="G46" s="195"/>
      <c r="H46" s="163"/>
      <c r="I46" s="211"/>
    </row>
    <row r="47" spans="1:9" s="11" customFormat="1" ht="12.75">
      <c r="A47" s="10"/>
      <c r="B47" s="12" t="s">
        <v>562</v>
      </c>
      <c r="C47" s="192"/>
      <c r="D47" s="143"/>
      <c r="E47" s="66" t="s">
        <v>561</v>
      </c>
      <c r="F47" s="48" t="s">
        <v>563</v>
      </c>
      <c r="G47" s="195"/>
      <c r="H47" s="163"/>
      <c r="I47" s="211"/>
    </row>
    <row r="48" spans="1:9" s="11" customFormat="1" ht="12.75">
      <c r="A48" s="10"/>
      <c r="B48" s="12" t="s">
        <v>562</v>
      </c>
      <c r="C48" s="192"/>
      <c r="D48" s="143"/>
      <c r="E48" s="66" t="s">
        <v>561</v>
      </c>
      <c r="F48" s="48" t="s">
        <v>5</v>
      </c>
      <c r="G48" s="195"/>
      <c r="H48" s="163"/>
      <c r="I48" s="211"/>
    </row>
    <row r="49" spans="1:9" s="11" customFormat="1" ht="12.75">
      <c r="A49" s="10"/>
      <c r="B49" s="12" t="s">
        <v>562</v>
      </c>
      <c r="C49" s="175"/>
      <c r="D49" s="144"/>
      <c r="E49" s="66" t="s">
        <v>564</v>
      </c>
      <c r="F49" s="48" t="s">
        <v>5</v>
      </c>
      <c r="G49" s="177"/>
      <c r="H49" s="85" t="s">
        <v>4</v>
      </c>
      <c r="I49" s="30">
        <v>39538</v>
      </c>
    </row>
    <row r="50" spans="1:9" s="11" customFormat="1">
      <c r="A50" s="10"/>
      <c r="B50" s="12" t="s">
        <v>562</v>
      </c>
      <c r="C50" s="70" t="str">
        <f>HYPERLINK("rule-file/chubu/gosen.txt","五泉市")</f>
        <v>五泉市</v>
      </c>
      <c r="D50" s="52" t="s">
        <v>565</v>
      </c>
      <c r="E50" s="69"/>
      <c r="F50" s="100"/>
      <c r="G50" s="117"/>
      <c r="H50" s="87"/>
      <c r="I50" s="86"/>
    </row>
    <row r="51" spans="1:9" s="11" customFormat="1">
      <c r="A51" s="10"/>
      <c r="B51" s="37" t="s">
        <v>349</v>
      </c>
      <c r="C51" s="38" t="str">
        <f>HYPERLINK("rule-file/chubu/pref_toyama.txt","富山県")</f>
        <v>富山県</v>
      </c>
      <c r="D51" s="39" t="s">
        <v>12</v>
      </c>
      <c r="E51" s="43"/>
      <c r="F51" s="41"/>
      <c r="G51" s="41"/>
      <c r="H51" s="82"/>
      <c r="I51" s="29"/>
    </row>
    <row r="52" spans="1:9" s="11" customFormat="1" ht="25.5">
      <c r="A52" s="10"/>
      <c r="B52" s="12" t="s">
        <v>349</v>
      </c>
      <c r="C52" s="218" t="str">
        <f>HYPERLINK("rule-file/chubu/toyama.txt","富山市")</f>
        <v>富山市</v>
      </c>
      <c r="D52" s="142" t="s">
        <v>359</v>
      </c>
      <c r="E52" s="33" t="str">
        <f>HYPERLINK("rule-file/chubu/toyama_old.pdf","富山市")</f>
        <v>富山市</v>
      </c>
      <c r="F52" s="42" t="s">
        <v>404</v>
      </c>
      <c r="G52" s="167" t="s">
        <v>467</v>
      </c>
      <c r="H52" s="131" t="s">
        <v>9</v>
      </c>
      <c r="I52" s="139">
        <v>38443</v>
      </c>
    </row>
    <row r="53" spans="1:9" s="11" customFormat="1" ht="12.75">
      <c r="A53" s="10"/>
      <c r="B53" s="12" t="s">
        <v>270</v>
      </c>
      <c r="C53" s="219"/>
      <c r="D53" s="173"/>
      <c r="E53" s="14" t="s">
        <v>350</v>
      </c>
      <c r="F53" s="18" t="s">
        <v>8</v>
      </c>
      <c r="G53" s="168"/>
      <c r="H53" s="135"/>
      <c r="I53" s="140"/>
    </row>
    <row r="54" spans="1:9" s="11" customFormat="1" ht="25.5">
      <c r="A54" s="10"/>
      <c r="B54" s="12" t="s">
        <v>351</v>
      </c>
      <c r="C54" s="219"/>
      <c r="D54" s="173"/>
      <c r="E54" s="33" t="str">
        <f>HYPERLINK("rule-file/chubu/ooyamamachi.pdf","大山町")</f>
        <v>大山町</v>
      </c>
      <c r="F54" s="42" t="s">
        <v>352</v>
      </c>
      <c r="G54" s="168"/>
      <c r="H54" s="135"/>
      <c r="I54" s="140"/>
    </row>
    <row r="55" spans="1:9" s="11" customFormat="1" ht="12.75">
      <c r="A55" s="10"/>
      <c r="B55" s="12" t="s">
        <v>238</v>
      </c>
      <c r="C55" s="219"/>
      <c r="D55" s="173"/>
      <c r="E55" s="14" t="s">
        <v>239</v>
      </c>
      <c r="F55" s="18" t="s">
        <v>5</v>
      </c>
      <c r="G55" s="168"/>
      <c r="H55" s="135"/>
      <c r="I55" s="140"/>
    </row>
    <row r="56" spans="1:9" s="11" customFormat="1" ht="12.75">
      <c r="A56" s="10"/>
      <c r="B56" s="12" t="s">
        <v>240</v>
      </c>
      <c r="C56" s="219"/>
      <c r="D56" s="173"/>
      <c r="E56" s="14" t="s">
        <v>241</v>
      </c>
      <c r="F56" s="18" t="s">
        <v>6</v>
      </c>
      <c r="G56" s="168"/>
      <c r="H56" s="135"/>
      <c r="I56" s="140"/>
    </row>
    <row r="57" spans="1:9" s="11" customFormat="1" ht="12.75">
      <c r="A57" s="10"/>
      <c r="B57" s="12" t="s">
        <v>242</v>
      </c>
      <c r="C57" s="219"/>
      <c r="D57" s="173"/>
      <c r="E57" s="14" t="s">
        <v>243</v>
      </c>
      <c r="F57" s="18" t="s">
        <v>268</v>
      </c>
      <c r="G57" s="168"/>
      <c r="H57" s="135"/>
      <c r="I57" s="140"/>
    </row>
    <row r="58" spans="1:9" s="11" customFormat="1" ht="12.75">
      <c r="A58" s="10"/>
      <c r="B58" s="12" t="s">
        <v>270</v>
      </c>
      <c r="C58" s="220"/>
      <c r="D58" s="174"/>
      <c r="E58" s="14" t="s">
        <v>244</v>
      </c>
      <c r="F58" s="18" t="s">
        <v>6</v>
      </c>
      <c r="G58" s="169"/>
      <c r="H58" s="132"/>
      <c r="I58" s="141"/>
    </row>
    <row r="59" spans="1:9" s="11" customFormat="1" ht="25.5">
      <c r="A59" s="10"/>
      <c r="B59" s="12" t="s">
        <v>349</v>
      </c>
      <c r="C59" s="218" t="str">
        <f>HYPERLINK("rule-file/chubu/takaoka.txt","高岡市")</f>
        <v>高岡市</v>
      </c>
      <c r="D59" s="142" t="s">
        <v>246</v>
      </c>
      <c r="E59" s="33" t="str">
        <f>HYPERLINK("rule-file/chubu/takaoka_old.txt","高岡市")</f>
        <v>高岡市</v>
      </c>
      <c r="F59" s="42" t="s">
        <v>245</v>
      </c>
      <c r="G59" s="167" t="s">
        <v>366</v>
      </c>
      <c r="H59" s="131" t="s">
        <v>9</v>
      </c>
      <c r="I59" s="139">
        <v>38657</v>
      </c>
    </row>
    <row r="60" spans="1:9" s="11" customFormat="1" ht="12.75">
      <c r="A60" s="10"/>
      <c r="B60" s="12" t="s">
        <v>270</v>
      </c>
      <c r="C60" s="220"/>
      <c r="D60" s="174"/>
      <c r="E60" s="14" t="s">
        <v>248</v>
      </c>
      <c r="F60" s="18" t="s">
        <v>6</v>
      </c>
      <c r="G60" s="169"/>
      <c r="H60" s="132"/>
      <c r="I60" s="141"/>
    </row>
    <row r="61" spans="1:9" s="11" customFormat="1">
      <c r="A61" s="10"/>
      <c r="B61" s="12" t="s">
        <v>349</v>
      </c>
      <c r="C61" s="32" t="str">
        <f>HYPERLINK("rule-file/chubu/uozu.txt","魚津市")</f>
        <v>魚津市</v>
      </c>
      <c r="D61" s="20" t="s">
        <v>13</v>
      </c>
      <c r="E61" s="19"/>
      <c r="H61" s="82"/>
      <c r="I61" s="29"/>
    </row>
    <row r="62" spans="1:9" s="11" customFormat="1" ht="12.75" customHeight="1">
      <c r="A62" s="10"/>
      <c r="B62" s="12" t="s">
        <v>247</v>
      </c>
      <c r="C62" s="229" t="str">
        <f>HYPERLINK("rule-file/chubu/tonami.txt","砺波市")</f>
        <v>砺波市</v>
      </c>
      <c r="D62" s="142" t="s">
        <v>360</v>
      </c>
      <c r="E62" s="14" t="s">
        <v>249</v>
      </c>
      <c r="F62" s="18" t="s">
        <v>5</v>
      </c>
      <c r="G62" s="189" t="s">
        <v>216</v>
      </c>
      <c r="H62" s="153" t="s">
        <v>9</v>
      </c>
      <c r="I62" s="186">
        <v>38292</v>
      </c>
    </row>
    <row r="63" spans="1:9" s="11" customFormat="1" ht="12.75">
      <c r="A63" s="10"/>
      <c r="B63" s="12" t="s">
        <v>270</v>
      </c>
      <c r="C63" s="230"/>
      <c r="D63" s="174"/>
      <c r="E63" s="14" t="s">
        <v>250</v>
      </c>
      <c r="F63" s="18" t="s">
        <v>8</v>
      </c>
      <c r="G63" s="191"/>
      <c r="H63" s="155"/>
      <c r="I63" s="188"/>
    </row>
    <row r="64" spans="1:9" s="11" customFormat="1" ht="12.75" customHeight="1">
      <c r="A64" s="10"/>
      <c r="B64" s="12" t="s">
        <v>41</v>
      </c>
      <c r="C64" s="218" t="str">
        <f>HYPERLINK("rule-file/chubu/nanto.txt","南砺市")</f>
        <v>南砺市</v>
      </c>
      <c r="D64" s="142" t="s">
        <v>361</v>
      </c>
      <c r="E64" s="14" t="s">
        <v>42</v>
      </c>
      <c r="F64" s="18" t="s">
        <v>6</v>
      </c>
      <c r="G64" s="167" t="s">
        <v>468</v>
      </c>
      <c r="H64" s="131" t="s">
        <v>9</v>
      </c>
      <c r="I64" s="139">
        <v>38292</v>
      </c>
    </row>
    <row r="65" spans="1:9" s="11" customFormat="1" ht="12.75">
      <c r="A65" s="10"/>
      <c r="B65" s="12" t="s">
        <v>270</v>
      </c>
      <c r="C65" s="219"/>
      <c r="D65" s="173"/>
      <c r="E65" s="14" t="s">
        <v>43</v>
      </c>
      <c r="F65" s="18" t="s">
        <v>268</v>
      </c>
      <c r="G65" s="168"/>
      <c r="H65" s="135"/>
      <c r="I65" s="160"/>
    </row>
    <row r="66" spans="1:9" s="11" customFormat="1" ht="12.75">
      <c r="A66" s="10"/>
      <c r="B66" s="12" t="s">
        <v>270</v>
      </c>
      <c r="C66" s="219"/>
      <c r="D66" s="173"/>
      <c r="E66" s="14" t="s">
        <v>44</v>
      </c>
      <c r="F66" s="18" t="s">
        <v>7</v>
      </c>
      <c r="G66" s="168"/>
      <c r="H66" s="135"/>
      <c r="I66" s="160"/>
    </row>
    <row r="67" spans="1:9" s="11" customFormat="1" ht="12.75">
      <c r="A67" s="10"/>
      <c r="B67" s="12" t="s">
        <v>45</v>
      </c>
      <c r="C67" s="219"/>
      <c r="D67" s="173"/>
      <c r="E67" s="14" t="s">
        <v>46</v>
      </c>
      <c r="F67" s="18" t="s">
        <v>268</v>
      </c>
      <c r="G67" s="168"/>
      <c r="H67" s="135"/>
      <c r="I67" s="160"/>
    </row>
    <row r="68" spans="1:9" s="11" customFormat="1" ht="25.5">
      <c r="A68" s="10"/>
      <c r="B68" s="12" t="s">
        <v>349</v>
      </c>
      <c r="C68" s="219"/>
      <c r="D68" s="173"/>
      <c r="E68" s="33" t="str">
        <f>HYPERLINK("rule-file/chubu/inamimachi.txt","井波町")</f>
        <v>井波町</v>
      </c>
      <c r="F68" s="42" t="s">
        <v>376</v>
      </c>
      <c r="G68" s="168"/>
      <c r="H68" s="135"/>
      <c r="I68" s="160"/>
    </row>
    <row r="69" spans="1:9" s="11" customFormat="1" ht="12.75">
      <c r="A69" s="10"/>
      <c r="B69" s="12" t="s">
        <v>34</v>
      </c>
      <c r="C69" s="219"/>
      <c r="D69" s="173"/>
      <c r="E69" s="14" t="s">
        <v>47</v>
      </c>
      <c r="F69" s="18" t="s">
        <v>6</v>
      </c>
      <c r="G69" s="168"/>
      <c r="H69" s="135"/>
      <c r="I69" s="160"/>
    </row>
    <row r="70" spans="1:9" s="11" customFormat="1" ht="12.75">
      <c r="A70" s="10"/>
      <c r="B70" s="12" t="s">
        <v>242</v>
      </c>
      <c r="C70" s="219"/>
      <c r="D70" s="173"/>
      <c r="E70" s="14" t="s">
        <v>48</v>
      </c>
      <c r="F70" s="18" t="s">
        <v>268</v>
      </c>
      <c r="G70" s="168"/>
      <c r="H70" s="135"/>
      <c r="I70" s="160"/>
    </row>
    <row r="71" spans="1:9" s="11" customFormat="1" ht="12.75">
      <c r="A71" s="10"/>
      <c r="B71" s="12" t="s">
        <v>270</v>
      </c>
      <c r="C71" s="220"/>
      <c r="D71" s="174"/>
      <c r="E71" s="14" t="s">
        <v>49</v>
      </c>
      <c r="F71" s="18" t="s">
        <v>6</v>
      </c>
      <c r="G71" s="169"/>
      <c r="H71" s="132"/>
      <c r="I71" s="161"/>
    </row>
    <row r="72" spans="1:9" s="11" customFormat="1" ht="12.75">
      <c r="A72" s="10"/>
      <c r="B72" s="12" t="s">
        <v>34</v>
      </c>
      <c r="C72" s="231" t="str">
        <f>HYPERLINK("rule-file/chubu/imizu.txt","射水市")</f>
        <v>射水市</v>
      </c>
      <c r="D72" s="142" t="s">
        <v>421</v>
      </c>
      <c r="E72" s="14" t="s">
        <v>35</v>
      </c>
      <c r="F72" s="18" t="s">
        <v>36</v>
      </c>
      <c r="G72" s="198" t="s">
        <v>455</v>
      </c>
      <c r="H72" s="208" t="s">
        <v>9</v>
      </c>
      <c r="I72" s="212">
        <v>38657</v>
      </c>
    </row>
    <row r="73" spans="1:9" s="11" customFormat="1" ht="25.5">
      <c r="A73" s="10"/>
      <c r="B73" s="12" t="s">
        <v>349</v>
      </c>
      <c r="C73" s="232"/>
      <c r="D73" s="173"/>
      <c r="E73" s="33" t="str">
        <f>HYPERLINK("rule-file/chubu/kosugimachi.pdf","小杉町")</f>
        <v>小杉町</v>
      </c>
      <c r="F73" s="42" t="s">
        <v>37</v>
      </c>
      <c r="G73" s="199"/>
      <c r="H73" s="209"/>
      <c r="I73" s="213"/>
    </row>
    <row r="74" spans="1:9" s="11" customFormat="1" ht="25.5">
      <c r="A74" s="10"/>
      <c r="B74" s="12" t="s">
        <v>349</v>
      </c>
      <c r="C74" s="232"/>
      <c r="D74" s="173"/>
      <c r="E74" s="33" t="str">
        <f>HYPERLINK("rule-file/chubu/daimonmachi.pdf","大門町")</f>
        <v>大門町</v>
      </c>
      <c r="F74" s="42" t="s">
        <v>38</v>
      </c>
      <c r="G74" s="199"/>
      <c r="H74" s="209"/>
      <c r="I74" s="213"/>
    </row>
    <row r="75" spans="1:9" s="11" customFormat="1" ht="25.5">
      <c r="A75" s="10"/>
      <c r="B75" s="12" t="s">
        <v>349</v>
      </c>
      <c r="C75" s="232"/>
      <c r="D75" s="173"/>
      <c r="E75" s="33" t="str">
        <f>HYPERLINK("rule-file/chubu/ooshimamachi.pdf","大島町")</f>
        <v>大島町</v>
      </c>
      <c r="F75" s="42" t="s">
        <v>39</v>
      </c>
      <c r="G75" s="199"/>
      <c r="H75" s="209"/>
      <c r="I75" s="213"/>
    </row>
    <row r="76" spans="1:9" s="11" customFormat="1" ht="12.75">
      <c r="A76" s="10"/>
      <c r="B76" s="12" t="s">
        <v>34</v>
      </c>
      <c r="C76" s="233"/>
      <c r="D76" s="174"/>
      <c r="E76" s="14" t="s">
        <v>40</v>
      </c>
      <c r="F76" s="18" t="s">
        <v>348</v>
      </c>
      <c r="G76" s="200"/>
      <c r="H76" s="210"/>
      <c r="I76" s="214"/>
    </row>
    <row r="77" spans="1:9" s="11" customFormat="1">
      <c r="A77" s="10"/>
      <c r="B77" s="12" t="s">
        <v>349</v>
      </c>
      <c r="C77" s="32" t="str">
        <f>HYPERLINK("rule-file/chubu/nyuzenmachi.pdf","入善町")</f>
        <v>入善町</v>
      </c>
      <c r="D77" s="20" t="s">
        <v>14</v>
      </c>
      <c r="E77" s="21"/>
      <c r="F77" s="26"/>
      <c r="G77" s="118"/>
      <c r="H77" s="82"/>
      <c r="I77" s="29"/>
    </row>
    <row r="78" spans="1:9" s="11" customFormat="1" ht="12.75" customHeight="1">
      <c r="A78" s="10"/>
      <c r="B78" s="12" t="s">
        <v>349</v>
      </c>
      <c r="C78" s="32" t="str">
        <f>HYPERLINK("rule-file/chubu/asahimachi.txt","朝日町")</f>
        <v>朝日町</v>
      </c>
      <c r="D78" s="20" t="s">
        <v>15</v>
      </c>
      <c r="E78" s="21"/>
      <c r="F78" s="26"/>
      <c r="G78" s="118"/>
      <c r="H78" s="82"/>
      <c r="I78" s="29"/>
    </row>
    <row r="79" spans="1:9" s="11" customFormat="1" ht="12.75" customHeight="1">
      <c r="A79" s="10"/>
      <c r="B79" s="37" t="s">
        <v>50</v>
      </c>
      <c r="C79" s="38" t="str">
        <f>HYPERLINK("rule-file/chubu/pref_ishikawa.txt","石川県")</f>
        <v>石川県</v>
      </c>
      <c r="D79" s="39" t="s">
        <v>16</v>
      </c>
      <c r="E79" s="40"/>
      <c r="F79" s="44"/>
      <c r="G79" s="119"/>
      <c r="H79" s="82"/>
      <c r="I79" s="29"/>
    </row>
    <row r="80" spans="1:9" s="11" customFormat="1">
      <c r="A80" s="10"/>
      <c r="B80" s="12" t="s">
        <v>50</v>
      </c>
      <c r="C80" s="32" t="str">
        <f>HYPERLINK("rule-file/chubu/kanazawa.txt","金沢市")</f>
        <v>金沢市</v>
      </c>
      <c r="D80" s="20" t="s">
        <v>17</v>
      </c>
      <c r="E80" s="21"/>
      <c r="F80" s="26"/>
      <c r="G80" s="118"/>
      <c r="H80" s="82"/>
      <c r="I80" s="29"/>
    </row>
    <row r="81" spans="1:9" s="11" customFormat="1" ht="25.5">
      <c r="A81" s="10"/>
      <c r="B81" s="12" t="s">
        <v>50</v>
      </c>
      <c r="C81" s="218" t="str">
        <f>HYPERLINK("rule-file/chubu/nanao.txt","七尾市")</f>
        <v>七尾市</v>
      </c>
      <c r="D81" s="142" t="s">
        <v>362</v>
      </c>
      <c r="E81" s="33" t="str">
        <f>HYPERLINK("rule-file/chubu/nanao_old.txt","七尾市")</f>
        <v>七尾市</v>
      </c>
      <c r="F81" s="42" t="s">
        <v>377</v>
      </c>
      <c r="G81" s="167" t="s">
        <v>367</v>
      </c>
      <c r="H81" s="131" t="s">
        <v>9</v>
      </c>
      <c r="I81" s="139">
        <v>38261</v>
      </c>
    </row>
    <row r="82" spans="1:9" s="11" customFormat="1" ht="12.75">
      <c r="A82" s="10"/>
      <c r="B82" s="12" t="s">
        <v>271</v>
      </c>
      <c r="C82" s="219"/>
      <c r="D82" s="173"/>
      <c r="E82" s="14" t="s">
        <v>51</v>
      </c>
      <c r="F82" s="18" t="s">
        <v>8</v>
      </c>
      <c r="G82" s="168"/>
      <c r="H82" s="135"/>
      <c r="I82" s="140"/>
    </row>
    <row r="83" spans="1:9" s="11" customFormat="1" ht="12.75">
      <c r="A83" s="10"/>
      <c r="B83" s="12" t="s">
        <v>52</v>
      </c>
      <c r="C83" s="219"/>
      <c r="D83" s="173"/>
      <c r="E83" s="14" t="s">
        <v>53</v>
      </c>
      <c r="F83" s="18" t="s">
        <v>8</v>
      </c>
      <c r="G83" s="168"/>
      <c r="H83" s="135"/>
      <c r="I83" s="140"/>
    </row>
    <row r="84" spans="1:9" s="11" customFormat="1" ht="12.75">
      <c r="A84" s="10"/>
      <c r="B84" s="12" t="s">
        <v>52</v>
      </c>
      <c r="C84" s="220"/>
      <c r="D84" s="174"/>
      <c r="E84" s="14" t="s">
        <v>54</v>
      </c>
      <c r="F84" s="18" t="s">
        <v>6</v>
      </c>
      <c r="G84" s="169"/>
      <c r="H84" s="132"/>
      <c r="I84" s="141"/>
    </row>
    <row r="85" spans="1:9" s="11" customFormat="1">
      <c r="A85" s="10"/>
      <c r="B85" s="12" t="s">
        <v>50</v>
      </c>
      <c r="C85" s="32" t="str">
        <f>HYPERLINK("rule-file/chubu/komatsu.txt","小松市")</f>
        <v>小松市</v>
      </c>
      <c r="D85" s="20" t="s">
        <v>18</v>
      </c>
      <c r="E85" s="59"/>
      <c r="H85" s="82"/>
      <c r="I85" s="29"/>
    </row>
    <row r="86" spans="1:9" s="24" customFormat="1" ht="25.5" customHeight="1">
      <c r="A86" s="53"/>
      <c r="B86" s="12" t="s">
        <v>422</v>
      </c>
      <c r="C86" s="145" t="str">
        <f>HYPERLINK("rule-file/chubu/wajima.txt","輪島市")</f>
        <v>輪島市</v>
      </c>
      <c r="D86" s="178" t="s">
        <v>423</v>
      </c>
      <c r="E86" s="55" t="s">
        <v>424</v>
      </c>
      <c r="F86" s="64" t="s">
        <v>420</v>
      </c>
      <c r="G86" s="176" t="s">
        <v>216</v>
      </c>
      <c r="H86" s="131" t="s">
        <v>9</v>
      </c>
      <c r="I86" s="133">
        <v>38749</v>
      </c>
    </row>
    <row r="87" spans="1:9" s="24" customFormat="1" ht="13.5" customHeight="1">
      <c r="A87" s="53"/>
      <c r="B87" s="12" t="s">
        <v>426</v>
      </c>
      <c r="C87" s="147"/>
      <c r="D87" s="201"/>
      <c r="E87" s="55" t="s">
        <v>425</v>
      </c>
      <c r="F87" s="56" t="s">
        <v>420</v>
      </c>
      <c r="G87" s="177"/>
      <c r="H87" s="132"/>
      <c r="I87" s="215"/>
    </row>
    <row r="88" spans="1:9" s="24" customFormat="1" ht="13.5" customHeight="1">
      <c r="A88" s="53"/>
      <c r="B88" s="12" t="s">
        <v>52</v>
      </c>
      <c r="C88" s="94" t="str">
        <f>HYPERLINK("rule-file/chubu/suzu.txt","珠洲市")</f>
        <v>珠洲市</v>
      </c>
      <c r="D88" s="92" t="s">
        <v>532</v>
      </c>
      <c r="E88" s="95"/>
      <c r="F88" s="93"/>
      <c r="G88" s="120"/>
      <c r="H88" s="91"/>
      <c r="I88" s="57"/>
    </row>
    <row r="89" spans="1:9" s="11" customFormat="1" ht="25.5">
      <c r="A89" s="10"/>
      <c r="B89" s="12" t="s">
        <v>50</v>
      </c>
      <c r="C89" s="218" t="str">
        <f>HYPERLINK("rule-file/chubu/kaga.txt","加賀市")</f>
        <v>加賀市</v>
      </c>
      <c r="D89" s="142" t="s">
        <v>363</v>
      </c>
      <c r="E89" s="33" t="str">
        <f>HYPERLINK("rule-file/chubu/kaga_old.pdf","加賀市")</f>
        <v>加賀市</v>
      </c>
      <c r="F89" s="42" t="s">
        <v>55</v>
      </c>
      <c r="G89" s="176" t="s">
        <v>368</v>
      </c>
      <c r="H89" s="131" t="s">
        <v>9</v>
      </c>
      <c r="I89" s="139">
        <v>38626</v>
      </c>
    </row>
    <row r="90" spans="1:9" s="11" customFormat="1" ht="12.75">
      <c r="A90" s="10"/>
      <c r="B90" s="12" t="s">
        <v>271</v>
      </c>
      <c r="C90" s="220"/>
      <c r="D90" s="179"/>
      <c r="E90" s="66" t="s">
        <v>56</v>
      </c>
      <c r="F90" s="48" t="s">
        <v>268</v>
      </c>
      <c r="G90" s="204"/>
      <c r="H90" s="132"/>
      <c r="I90" s="141"/>
    </row>
    <row r="91" spans="1:9" s="11" customFormat="1" ht="12.75" customHeight="1">
      <c r="A91" s="10"/>
      <c r="B91" s="12" t="s">
        <v>50</v>
      </c>
      <c r="C91" s="32" t="str">
        <f>HYPERLINK("rule-file/chubu/hakui.txt","羽咋市")</f>
        <v>羽咋市</v>
      </c>
      <c r="D91" s="20" t="s">
        <v>19</v>
      </c>
      <c r="E91" s="61"/>
      <c r="F91" s="62"/>
      <c r="G91" s="118"/>
      <c r="H91" s="82"/>
      <c r="I91" s="57"/>
    </row>
    <row r="92" spans="1:9" s="11" customFormat="1" ht="12.75" customHeight="1">
      <c r="A92" s="10"/>
      <c r="B92" s="12" t="s">
        <v>430</v>
      </c>
      <c r="C92" s="145" t="str">
        <f>HYPERLINK("rule-file/chubu/kahoku.txt","かほく市")</f>
        <v>かほく市</v>
      </c>
      <c r="D92" s="178" t="s">
        <v>431</v>
      </c>
      <c r="E92" s="61" t="s">
        <v>427</v>
      </c>
      <c r="F92" s="62" t="s">
        <v>6</v>
      </c>
      <c r="G92" s="202" t="s">
        <v>216</v>
      </c>
      <c r="H92" s="131" t="s">
        <v>9</v>
      </c>
      <c r="I92" s="139">
        <v>38047</v>
      </c>
    </row>
    <row r="93" spans="1:9" s="11" customFormat="1" ht="12.75" customHeight="1">
      <c r="A93" s="10"/>
      <c r="B93" s="12" t="s">
        <v>430</v>
      </c>
      <c r="C93" s="146"/>
      <c r="D93" s="194"/>
      <c r="E93" s="61" t="s">
        <v>428</v>
      </c>
      <c r="F93" s="62" t="s">
        <v>6</v>
      </c>
      <c r="G93" s="203"/>
      <c r="H93" s="135"/>
      <c r="I93" s="160"/>
    </row>
    <row r="94" spans="1:9" s="11" customFormat="1" ht="12.75" customHeight="1">
      <c r="A94" s="10"/>
      <c r="B94" s="12" t="s">
        <v>430</v>
      </c>
      <c r="C94" s="147"/>
      <c r="D94" s="179"/>
      <c r="E94" s="61" t="s">
        <v>429</v>
      </c>
      <c r="F94" s="62" t="s">
        <v>6</v>
      </c>
      <c r="G94" s="204"/>
      <c r="H94" s="132"/>
      <c r="I94" s="161"/>
    </row>
    <row r="95" spans="1:9" s="11" customFormat="1" ht="12.75" customHeight="1">
      <c r="A95" s="10"/>
      <c r="B95" s="12" t="s">
        <v>52</v>
      </c>
      <c r="C95" s="145" t="str">
        <f>HYPERLINK("rule-file/chubu/hakusan.txt","白山市")</f>
        <v>白山市</v>
      </c>
      <c r="D95" s="178" t="s">
        <v>470</v>
      </c>
      <c r="E95" s="61" t="s">
        <v>471</v>
      </c>
      <c r="F95" s="62" t="s">
        <v>5</v>
      </c>
      <c r="G95" s="176" t="s">
        <v>216</v>
      </c>
      <c r="H95" s="131" t="s">
        <v>9</v>
      </c>
      <c r="I95" s="139">
        <v>39114</v>
      </c>
    </row>
    <row r="96" spans="1:9" s="11" customFormat="1" ht="12.75" customHeight="1">
      <c r="A96" s="10"/>
      <c r="B96" s="12" t="s">
        <v>52</v>
      </c>
      <c r="C96" s="146"/>
      <c r="D96" s="193"/>
      <c r="E96" s="61" t="s">
        <v>472</v>
      </c>
      <c r="F96" s="62" t="s">
        <v>5</v>
      </c>
      <c r="G96" s="195"/>
      <c r="H96" s="135"/>
      <c r="I96" s="140"/>
    </row>
    <row r="97" spans="1:9" s="11" customFormat="1" ht="12.75" customHeight="1">
      <c r="A97" s="10"/>
      <c r="B97" s="12" t="s">
        <v>52</v>
      </c>
      <c r="C97" s="146"/>
      <c r="D97" s="193"/>
      <c r="E97" s="61" t="s">
        <v>473</v>
      </c>
      <c r="F97" s="62" t="s">
        <v>5</v>
      </c>
      <c r="G97" s="195"/>
      <c r="H97" s="135"/>
      <c r="I97" s="140"/>
    </row>
    <row r="98" spans="1:9" s="11" customFormat="1" ht="12.75" customHeight="1">
      <c r="A98" s="10"/>
      <c r="B98" s="12" t="s">
        <v>52</v>
      </c>
      <c r="C98" s="146"/>
      <c r="D98" s="193"/>
      <c r="E98" s="61" t="s">
        <v>474</v>
      </c>
      <c r="F98" s="62" t="s">
        <v>5</v>
      </c>
      <c r="G98" s="195"/>
      <c r="H98" s="135"/>
      <c r="I98" s="140"/>
    </row>
    <row r="99" spans="1:9" s="11" customFormat="1" ht="12.75" customHeight="1">
      <c r="A99" s="10"/>
      <c r="B99" s="12" t="s">
        <v>52</v>
      </c>
      <c r="C99" s="146"/>
      <c r="D99" s="193"/>
      <c r="E99" s="61" t="s">
        <v>475</v>
      </c>
      <c r="F99" s="62" t="s">
        <v>5</v>
      </c>
      <c r="G99" s="195"/>
      <c r="H99" s="135"/>
      <c r="I99" s="140"/>
    </row>
    <row r="100" spans="1:9" s="11" customFormat="1" ht="12.75" customHeight="1">
      <c r="A100" s="10"/>
      <c r="B100" s="12" t="s">
        <v>52</v>
      </c>
      <c r="C100" s="146"/>
      <c r="D100" s="193"/>
      <c r="E100" s="61" t="s">
        <v>476</v>
      </c>
      <c r="F100" s="62" t="s">
        <v>5</v>
      </c>
      <c r="G100" s="195"/>
      <c r="H100" s="135"/>
      <c r="I100" s="140"/>
    </row>
    <row r="101" spans="1:9" s="11" customFormat="1" ht="12.75" customHeight="1">
      <c r="A101" s="10"/>
      <c r="B101" s="12" t="s">
        <v>52</v>
      </c>
      <c r="C101" s="146"/>
      <c r="D101" s="193"/>
      <c r="E101" s="61" t="s">
        <v>477</v>
      </c>
      <c r="F101" s="62" t="s">
        <v>5</v>
      </c>
      <c r="G101" s="195"/>
      <c r="H101" s="135"/>
      <c r="I101" s="140"/>
    </row>
    <row r="102" spans="1:9" s="11" customFormat="1" ht="12.75" customHeight="1">
      <c r="A102" s="10"/>
      <c r="B102" s="12" t="s">
        <v>52</v>
      </c>
      <c r="C102" s="147"/>
      <c r="D102" s="201"/>
      <c r="E102" s="61" t="s">
        <v>478</v>
      </c>
      <c r="F102" s="62" t="s">
        <v>5</v>
      </c>
      <c r="G102" s="177"/>
      <c r="H102" s="132"/>
      <c r="I102" s="141"/>
    </row>
    <row r="103" spans="1:9" s="11" customFormat="1" ht="12.75" customHeight="1">
      <c r="A103" s="10"/>
      <c r="B103" s="12" t="s">
        <v>52</v>
      </c>
      <c r="C103" s="145" t="str">
        <f>HYPERLINK("rule-file/chubu/nomi.txt","能美市")</f>
        <v>能美市</v>
      </c>
      <c r="D103" s="142" t="s">
        <v>566</v>
      </c>
      <c r="E103" s="101" t="s">
        <v>567</v>
      </c>
      <c r="F103" s="64" t="s">
        <v>5</v>
      </c>
      <c r="G103" s="176" t="s">
        <v>216</v>
      </c>
      <c r="H103" s="131" t="s">
        <v>9</v>
      </c>
      <c r="I103" s="139">
        <v>38384</v>
      </c>
    </row>
    <row r="104" spans="1:9" s="11" customFormat="1" ht="12.75" customHeight="1">
      <c r="A104" s="10"/>
      <c r="B104" s="12" t="s">
        <v>52</v>
      </c>
      <c r="C104" s="146"/>
      <c r="D104" s="143"/>
      <c r="E104" s="101" t="s">
        <v>568</v>
      </c>
      <c r="F104" s="64" t="s">
        <v>5</v>
      </c>
      <c r="G104" s="195"/>
      <c r="H104" s="135"/>
      <c r="I104" s="140"/>
    </row>
    <row r="105" spans="1:9" s="11" customFormat="1" ht="12.75" customHeight="1">
      <c r="A105" s="10"/>
      <c r="B105" s="12" t="s">
        <v>52</v>
      </c>
      <c r="C105" s="147"/>
      <c r="D105" s="144"/>
      <c r="E105" s="101" t="s">
        <v>569</v>
      </c>
      <c r="F105" s="64" t="s">
        <v>5</v>
      </c>
      <c r="G105" s="177"/>
      <c r="H105" s="132"/>
      <c r="I105" s="141"/>
    </row>
    <row r="106" spans="1:9" s="11" customFormat="1">
      <c r="A106" s="10"/>
      <c r="B106" s="12" t="s">
        <v>50</v>
      </c>
      <c r="C106" s="32" t="str">
        <f>HYPERLINK("rule-file/chubu/nonoichimachi.txt","野々市町")</f>
        <v>野々市町</v>
      </c>
      <c r="D106" s="20" t="s">
        <v>20</v>
      </c>
      <c r="E106" s="21"/>
      <c r="F106" s="26"/>
      <c r="G106" s="121"/>
      <c r="H106" s="83"/>
      <c r="I106" s="51"/>
    </row>
    <row r="107" spans="1:9" s="11" customFormat="1">
      <c r="A107" s="10"/>
      <c r="B107" s="12" t="s">
        <v>52</v>
      </c>
      <c r="C107" s="49" t="str">
        <f>HYPERLINK("rule-file/chubu/tsubatamachi.txt","津幡町")</f>
        <v>津幡町</v>
      </c>
      <c r="D107" s="50" t="s">
        <v>570</v>
      </c>
      <c r="E107" s="21"/>
      <c r="F107" s="26"/>
      <c r="G107" s="118"/>
      <c r="H107" s="84"/>
      <c r="I107" s="67"/>
    </row>
    <row r="108" spans="1:9" s="11" customFormat="1">
      <c r="A108" s="10"/>
      <c r="B108" s="12" t="s">
        <v>52</v>
      </c>
      <c r="C108" s="49" t="str">
        <f>HYPERLINK("rule-file/chubu/uchinadamachi.txt","内灘町")</f>
        <v>内灘町</v>
      </c>
      <c r="D108" s="50" t="s">
        <v>479</v>
      </c>
      <c r="E108" s="21"/>
      <c r="F108" s="26"/>
      <c r="G108" s="10"/>
      <c r="H108" s="84"/>
      <c r="I108" s="67"/>
    </row>
    <row r="109" spans="1:9" s="11" customFormat="1" ht="25.5">
      <c r="A109" s="10"/>
      <c r="B109" s="12" t="s">
        <v>50</v>
      </c>
      <c r="C109" s="218" t="str">
        <f>HYPERLINK("rule-file/chubu/shikamachi.pdf","志賀町")</f>
        <v>志賀町</v>
      </c>
      <c r="D109" s="142" t="s">
        <v>572</v>
      </c>
      <c r="E109" s="33" t="str">
        <f>HYPERLINK("rule-file/chubu/togimachi.txt","富来町")</f>
        <v>富来町</v>
      </c>
      <c r="F109" s="42" t="s">
        <v>57</v>
      </c>
      <c r="G109" s="167" t="s">
        <v>469</v>
      </c>
      <c r="H109" s="131" t="s">
        <v>9</v>
      </c>
      <c r="I109" s="139">
        <v>38596</v>
      </c>
    </row>
    <row r="110" spans="1:9" s="11" customFormat="1" ht="12.75">
      <c r="A110" s="10"/>
      <c r="B110" s="12" t="s">
        <v>50</v>
      </c>
      <c r="C110" s="220"/>
      <c r="D110" s="174"/>
      <c r="E110" s="14" t="s">
        <v>58</v>
      </c>
      <c r="F110" s="18" t="s">
        <v>5</v>
      </c>
      <c r="G110" s="169"/>
      <c r="H110" s="132"/>
      <c r="I110" s="141"/>
    </row>
    <row r="111" spans="1:9" s="11" customFormat="1" ht="25.5" customHeight="1">
      <c r="A111" s="10"/>
      <c r="B111" s="12" t="s">
        <v>52</v>
      </c>
      <c r="C111" s="170" t="str">
        <f>HYPERLINK("rule-file/chubu/houdatsushimizucho.txt","宝達志水町")</f>
        <v>宝達志水町</v>
      </c>
      <c r="D111" s="142" t="s">
        <v>571</v>
      </c>
      <c r="E111" s="66" t="s">
        <v>574</v>
      </c>
      <c r="F111" s="48" t="s">
        <v>5</v>
      </c>
      <c r="G111" s="176" t="s">
        <v>216</v>
      </c>
      <c r="H111" s="131" t="s">
        <v>9</v>
      </c>
      <c r="I111" s="139">
        <v>38412</v>
      </c>
    </row>
    <row r="112" spans="1:9" s="11" customFormat="1" ht="12.75">
      <c r="A112" s="10"/>
      <c r="B112" s="12" t="s">
        <v>52</v>
      </c>
      <c r="C112" s="175"/>
      <c r="D112" s="224"/>
      <c r="E112" s="103" t="s">
        <v>573</v>
      </c>
      <c r="F112" s="104" t="s">
        <v>5</v>
      </c>
      <c r="G112" s="228"/>
      <c r="H112" s="132"/>
      <c r="I112" s="141"/>
    </row>
    <row r="113" spans="1:9" s="11" customFormat="1" ht="12.75">
      <c r="A113" s="10"/>
      <c r="B113" s="12" t="s">
        <v>52</v>
      </c>
      <c r="C113" s="170" t="str">
        <f>HYPERLINK("rule-file/chubu/nakanotomachi.txt","中能登町")</f>
        <v>中能登町</v>
      </c>
      <c r="D113" s="193" t="s">
        <v>515</v>
      </c>
      <c r="E113" s="102" t="s">
        <v>511</v>
      </c>
      <c r="F113" s="100" t="s">
        <v>514</v>
      </c>
      <c r="G113" s="195" t="s">
        <v>216</v>
      </c>
      <c r="H113" s="164" t="s">
        <v>9</v>
      </c>
      <c r="I113" s="139">
        <v>38412</v>
      </c>
    </row>
    <row r="114" spans="1:9" s="11" customFormat="1" ht="12.75">
      <c r="A114" s="10"/>
      <c r="B114" s="12" t="s">
        <v>52</v>
      </c>
      <c r="C114" s="192"/>
      <c r="D114" s="194"/>
      <c r="E114" s="66" t="s">
        <v>512</v>
      </c>
      <c r="F114" s="19" t="s">
        <v>5</v>
      </c>
      <c r="G114" s="195"/>
      <c r="H114" s="165"/>
      <c r="I114" s="140"/>
    </row>
    <row r="115" spans="1:9" s="11" customFormat="1" ht="12.75">
      <c r="A115" s="10"/>
      <c r="B115" s="12" t="s">
        <v>52</v>
      </c>
      <c r="C115" s="175"/>
      <c r="D115" s="179"/>
      <c r="E115" s="66" t="s">
        <v>513</v>
      </c>
      <c r="F115" s="19" t="s">
        <v>5</v>
      </c>
      <c r="G115" s="177"/>
      <c r="H115" s="166"/>
      <c r="I115" s="141"/>
    </row>
    <row r="116" spans="1:9" s="11" customFormat="1">
      <c r="A116" s="10"/>
      <c r="B116" s="12" t="s">
        <v>52</v>
      </c>
      <c r="C116" s="70" t="str">
        <f>HYPERLINK("rule-file/chubu/anamizumachi.txt","穴水町")</f>
        <v>穴水町</v>
      </c>
      <c r="D116" s="52" t="s">
        <v>516</v>
      </c>
      <c r="E116" s="69"/>
      <c r="F116" s="19"/>
      <c r="G116" s="121"/>
      <c r="H116" s="87"/>
      <c r="I116" s="86"/>
    </row>
    <row r="117" spans="1:9" s="11" customFormat="1" ht="13.5" customHeight="1">
      <c r="A117" s="10"/>
      <c r="B117" s="12" t="s">
        <v>52</v>
      </c>
      <c r="C117" s="170" t="str">
        <f>HYPERLINK("rule-file/chubu/notocho.txt","能登町")</f>
        <v>能登町</v>
      </c>
      <c r="D117" s="142" t="s">
        <v>579</v>
      </c>
      <c r="E117" s="66" t="s">
        <v>575</v>
      </c>
      <c r="F117" s="48" t="s">
        <v>5</v>
      </c>
      <c r="G117" s="176" t="s">
        <v>216</v>
      </c>
      <c r="H117" s="131" t="s">
        <v>9</v>
      </c>
      <c r="I117" s="139">
        <v>38412</v>
      </c>
    </row>
    <row r="118" spans="1:9" s="11" customFormat="1" ht="13.5" customHeight="1">
      <c r="A118" s="10"/>
      <c r="B118" s="12" t="s">
        <v>52</v>
      </c>
      <c r="C118" s="171"/>
      <c r="D118" s="173"/>
      <c r="E118" s="66" t="s">
        <v>576</v>
      </c>
      <c r="F118" s="48" t="s">
        <v>5</v>
      </c>
      <c r="G118" s="195"/>
      <c r="H118" s="135"/>
      <c r="I118" s="140"/>
    </row>
    <row r="119" spans="1:9" s="11" customFormat="1" ht="13.5" customHeight="1">
      <c r="A119" s="10"/>
      <c r="B119" s="12" t="s">
        <v>52</v>
      </c>
      <c r="C119" s="172"/>
      <c r="D119" s="174"/>
      <c r="E119" s="66" t="s">
        <v>577</v>
      </c>
      <c r="F119" s="48" t="s">
        <v>578</v>
      </c>
      <c r="G119" s="177"/>
      <c r="H119" s="132"/>
      <c r="I119" s="141"/>
    </row>
    <row r="120" spans="1:9" s="11" customFormat="1">
      <c r="A120" s="10"/>
      <c r="B120" s="37" t="s">
        <v>59</v>
      </c>
      <c r="C120" s="38" t="str">
        <f>HYPERLINK("rule-file/chubu/pref_fukui.txt","福井県")</f>
        <v>福井県</v>
      </c>
      <c r="D120" s="39" t="s">
        <v>21</v>
      </c>
      <c r="E120" s="43"/>
      <c r="F120" s="44"/>
      <c r="G120" s="119"/>
      <c r="H120" s="83"/>
      <c r="I120" s="51"/>
    </row>
    <row r="121" spans="1:9" s="11" customFormat="1" ht="25.5">
      <c r="A121" s="10"/>
      <c r="B121" s="12" t="s">
        <v>60</v>
      </c>
      <c r="C121" s="218" t="str">
        <f>HYPERLINK("rule-file/chubu/fukui.pdf","福井市")</f>
        <v>福井市</v>
      </c>
      <c r="D121" s="205" t="s">
        <v>378</v>
      </c>
      <c r="E121" s="14" t="s">
        <v>393</v>
      </c>
      <c r="F121" s="18" t="s">
        <v>62</v>
      </c>
      <c r="G121" s="167" t="s">
        <v>369</v>
      </c>
      <c r="H121" s="131" t="s">
        <v>4</v>
      </c>
      <c r="I121" s="139">
        <v>38749</v>
      </c>
    </row>
    <row r="122" spans="1:9" s="11" customFormat="1" ht="12.75">
      <c r="A122" s="10"/>
      <c r="B122" s="12" t="s">
        <v>272</v>
      </c>
      <c r="C122" s="219"/>
      <c r="D122" s="206"/>
      <c r="E122" s="14" t="s">
        <v>63</v>
      </c>
      <c r="F122" s="18" t="s">
        <v>268</v>
      </c>
      <c r="G122" s="168"/>
      <c r="H122" s="135"/>
      <c r="I122" s="160"/>
    </row>
    <row r="123" spans="1:9" s="11" customFormat="1" ht="12.75">
      <c r="A123" s="10"/>
      <c r="B123" s="12" t="s">
        <v>272</v>
      </c>
      <c r="C123" s="219"/>
      <c r="D123" s="206"/>
      <c r="E123" s="14" t="s">
        <v>64</v>
      </c>
      <c r="F123" s="18" t="s">
        <v>268</v>
      </c>
      <c r="G123" s="168"/>
      <c r="H123" s="135"/>
      <c r="I123" s="160"/>
    </row>
    <row r="124" spans="1:9" s="11" customFormat="1" ht="12.75">
      <c r="A124" s="10"/>
      <c r="B124" s="12" t="s">
        <v>272</v>
      </c>
      <c r="C124" s="220"/>
      <c r="D124" s="207"/>
      <c r="E124" s="14" t="s">
        <v>65</v>
      </c>
      <c r="F124" s="18" t="s">
        <v>6</v>
      </c>
      <c r="G124" s="169"/>
      <c r="H124" s="132"/>
      <c r="I124" s="161"/>
    </row>
    <row r="125" spans="1:9" s="11" customFormat="1">
      <c r="A125" s="10"/>
      <c r="B125" s="12" t="s">
        <v>66</v>
      </c>
      <c r="C125" s="32" t="str">
        <f>HYPERLINK("rule-file/chubu/tsuruga.txt","敦賀市")</f>
        <v>敦賀市</v>
      </c>
      <c r="D125" s="20" t="s">
        <v>290</v>
      </c>
      <c r="E125" s="19"/>
      <c r="H125" s="82"/>
      <c r="I125" s="29"/>
    </row>
    <row r="126" spans="1:9" s="11" customFormat="1">
      <c r="A126" s="10"/>
      <c r="B126" s="12" t="s">
        <v>272</v>
      </c>
      <c r="C126" s="34" t="str">
        <f>HYPERLINK("rule-file/chubu/obama.pdf","小浜市")</f>
        <v>小浜市</v>
      </c>
      <c r="D126" s="20" t="s">
        <v>291</v>
      </c>
      <c r="E126" s="19"/>
      <c r="F126" s="26"/>
      <c r="G126" s="118"/>
      <c r="H126" s="82"/>
      <c r="I126" s="29"/>
    </row>
    <row r="127" spans="1:9" s="11" customFormat="1" ht="13.5" customHeight="1">
      <c r="A127" s="10"/>
      <c r="B127" s="12" t="s">
        <v>407</v>
      </c>
      <c r="C127" s="145" t="str">
        <f>HYPERLINK("rule-file/chubu/oono.txt","大野市")</f>
        <v>大野市</v>
      </c>
      <c r="D127" s="178" t="s">
        <v>411</v>
      </c>
      <c r="E127" s="48" t="s">
        <v>408</v>
      </c>
      <c r="F127" s="26" t="s">
        <v>410</v>
      </c>
      <c r="G127" s="176" t="s">
        <v>216</v>
      </c>
      <c r="H127" s="131" t="s">
        <v>4</v>
      </c>
      <c r="I127" s="156">
        <v>38663</v>
      </c>
    </row>
    <row r="128" spans="1:9" s="11" customFormat="1" ht="13.5" customHeight="1">
      <c r="A128" s="10"/>
      <c r="B128" s="12" t="s">
        <v>407</v>
      </c>
      <c r="C128" s="147"/>
      <c r="D128" s="179"/>
      <c r="E128" s="48" t="s">
        <v>409</v>
      </c>
      <c r="F128" s="26" t="s">
        <v>410</v>
      </c>
      <c r="G128" s="177"/>
      <c r="H128" s="132"/>
      <c r="I128" s="227"/>
    </row>
    <row r="129" spans="1:9" s="11" customFormat="1" ht="13.5" customHeight="1">
      <c r="A129" s="10"/>
      <c r="B129" s="12" t="s">
        <v>66</v>
      </c>
      <c r="C129" s="60" t="str">
        <f>HYPERLINK("rule-file/chubu/katsuyama.txt","勝山市")</f>
        <v>勝山市</v>
      </c>
      <c r="D129" s="52" t="s">
        <v>432</v>
      </c>
      <c r="E129" s="19"/>
      <c r="F129" s="26"/>
      <c r="G129" s="121"/>
      <c r="H129" s="82"/>
      <c r="I129" s="58"/>
    </row>
    <row r="130" spans="1:9" s="11" customFormat="1">
      <c r="A130" s="10"/>
      <c r="B130" s="12" t="s">
        <v>251</v>
      </c>
      <c r="C130" s="34" t="str">
        <f>HYPERLINK("rule-file/chubu/sabae.pdf","鯖江市")</f>
        <v>鯖江市</v>
      </c>
      <c r="D130" s="20" t="s">
        <v>292</v>
      </c>
      <c r="E130" s="19"/>
      <c r="F130" s="26"/>
      <c r="G130" s="118"/>
      <c r="H130" s="82"/>
      <c r="I130" s="29"/>
    </row>
    <row r="131" spans="1:9" s="11" customFormat="1" ht="13.5" customHeight="1">
      <c r="A131" s="10"/>
      <c r="B131" s="12" t="s">
        <v>66</v>
      </c>
      <c r="C131" s="145" t="str">
        <f>HYPERLINK("rule-file/chubu/awara.txt","あわら市")</f>
        <v>あわら市</v>
      </c>
      <c r="D131" s="178" t="s">
        <v>435</v>
      </c>
      <c r="E131" s="48" t="s">
        <v>433</v>
      </c>
      <c r="F131" s="26" t="s">
        <v>6</v>
      </c>
      <c r="G131" s="176" t="s">
        <v>216</v>
      </c>
      <c r="H131" s="131" t="s">
        <v>9</v>
      </c>
      <c r="I131" s="133">
        <v>38047</v>
      </c>
    </row>
    <row r="132" spans="1:9" s="11" customFormat="1" ht="13.5" customHeight="1">
      <c r="A132" s="10"/>
      <c r="B132" s="12" t="s">
        <v>66</v>
      </c>
      <c r="C132" s="147"/>
      <c r="D132" s="179"/>
      <c r="E132" s="48" t="s">
        <v>434</v>
      </c>
      <c r="F132" s="26" t="s">
        <v>6</v>
      </c>
      <c r="G132" s="177"/>
      <c r="H132" s="132"/>
      <c r="I132" s="134"/>
    </row>
    <row r="133" spans="1:9" s="11" customFormat="1" ht="25.5">
      <c r="A133" s="10"/>
      <c r="B133" s="12" t="s">
        <v>251</v>
      </c>
      <c r="C133" s="218" t="str">
        <f>HYPERLINK("rule-file/chubu/echizen.txt","越前市")</f>
        <v>越前市</v>
      </c>
      <c r="D133" s="142" t="s">
        <v>178</v>
      </c>
      <c r="E133" s="33" t="str">
        <f>HYPERLINK("rule-file/chubu/takefu.txt","武生市")</f>
        <v>武生市</v>
      </c>
      <c r="F133" s="42" t="s">
        <v>252</v>
      </c>
      <c r="G133" s="167" t="s">
        <v>370</v>
      </c>
      <c r="H133" s="131" t="s">
        <v>9</v>
      </c>
      <c r="I133" s="139">
        <v>38626</v>
      </c>
    </row>
    <row r="134" spans="1:9" s="11" customFormat="1" ht="12.75">
      <c r="A134" s="10"/>
      <c r="B134" s="12" t="s">
        <v>61</v>
      </c>
      <c r="C134" s="220"/>
      <c r="D134" s="174"/>
      <c r="E134" s="13" t="s">
        <v>253</v>
      </c>
      <c r="F134" s="18" t="s">
        <v>268</v>
      </c>
      <c r="G134" s="169"/>
      <c r="H134" s="132"/>
      <c r="I134" s="141"/>
    </row>
    <row r="135" spans="1:9" s="11" customFormat="1" ht="25.5">
      <c r="A135" s="10"/>
      <c r="B135" s="12" t="s">
        <v>254</v>
      </c>
      <c r="C135" s="218" t="str">
        <f>HYPERLINK("rule-file/chubu/sakai.txt","坂井市")</f>
        <v>坂井市</v>
      </c>
      <c r="D135" s="142" t="s">
        <v>436</v>
      </c>
      <c r="E135" s="35" t="str">
        <f>HYPERLINK("rule-file/chubu/mikunicho.pdf","三国町")</f>
        <v>三国町</v>
      </c>
      <c r="F135" s="42" t="s">
        <v>255</v>
      </c>
      <c r="G135" s="167" t="s">
        <v>456</v>
      </c>
      <c r="H135" s="131" t="s">
        <v>9</v>
      </c>
      <c r="I135" s="139">
        <v>38796</v>
      </c>
    </row>
    <row r="136" spans="1:9" s="11" customFormat="1" ht="12.75">
      <c r="A136" s="10"/>
      <c r="B136" s="12" t="s">
        <v>272</v>
      </c>
      <c r="C136" s="219"/>
      <c r="D136" s="173"/>
      <c r="E136" s="13" t="s">
        <v>256</v>
      </c>
      <c r="F136" s="18" t="s">
        <v>6</v>
      </c>
      <c r="G136" s="168"/>
      <c r="H136" s="135"/>
      <c r="I136" s="160"/>
    </row>
    <row r="137" spans="1:9" s="11" customFormat="1" ht="25.5">
      <c r="A137" s="10"/>
      <c r="B137" s="12" t="s">
        <v>66</v>
      </c>
      <c r="C137" s="219"/>
      <c r="D137" s="173"/>
      <c r="E137" s="35" t="str">
        <f>HYPERLINK("rule-file/chubu/haruecho.pdf","春江町")</f>
        <v>春江町</v>
      </c>
      <c r="F137" s="42" t="s">
        <v>257</v>
      </c>
      <c r="G137" s="168"/>
      <c r="H137" s="135"/>
      <c r="I137" s="160"/>
    </row>
    <row r="138" spans="1:9" s="11" customFormat="1" ht="12.75">
      <c r="A138" s="10"/>
      <c r="B138" s="12" t="s">
        <v>60</v>
      </c>
      <c r="C138" s="220"/>
      <c r="D138" s="174"/>
      <c r="E138" s="13" t="s">
        <v>258</v>
      </c>
      <c r="F138" s="18" t="s">
        <v>6</v>
      </c>
      <c r="G138" s="169"/>
      <c r="H138" s="132"/>
      <c r="I138" s="161"/>
    </row>
    <row r="139" spans="1:9" s="11" customFormat="1" ht="13.5" customHeight="1">
      <c r="A139" s="10"/>
      <c r="B139" s="12" t="s">
        <v>59</v>
      </c>
      <c r="C139" s="170" t="str">
        <f>HYPERLINK("rule-file/chubu/minamiechizencho.txt","南越前町")</f>
        <v>南越前町</v>
      </c>
      <c r="D139" s="142" t="s">
        <v>549</v>
      </c>
      <c r="E139" s="66" t="s">
        <v>541</v>
      </c>
      <c r="F139" s="19" t="s">
        <v>5</v>
      </c>
      <c r="G139" s="176" t="s">
        <v>216</v>
      </c>
      <c r="H139" s="164" t="s">
        <v>9</v>
      </c>
      <c r="I139" s="139">
        <v>38353</v>
      </c>
    </row>
    <row r="140" spans="1:9" s="11" customFormat="1" ht="13.5" customHeight="1">
      <c r="A140" s="10"/>
      <c r="B140" s="12" t="s">
        <v>59</v>
      </c>
      <c r="C140" s="171"/>
      <c r="D140" s="173"/>
      <c r="E140" s="66" t="s">
        <v>542</v>
      </c>
      <c r="F140" s="19" t="s">
        <v>5</v>
      </c>
      <c r="G140" s="195"/>
      <c r="H140" s="165"/>
      <c r="I140" s="140"/>
    </row>
    <row r="141" spans="1:9" s="11" customFormat="1" ht="13.5" customHeight="1">
      <c r="A141" s="10"/>
      <c r="B141" s="12" t="s">
        <v>59</v>
      </c>
      <c r="C141" s="172"/>
      <c r="D141" s="174"/>
      <c r="E141" s="66" t="s">
        <v>543</v>
      </c>
      <c r="F141" s="19" t="s">
        <v>5</v>
      </c>
      <c r="G141" s="177"/>
      <c r="H141" s="166"/>
      <c r="I141" s="141"/>
    </row>
    <row r="142" spans="1:9" s="11" customFormat="1" ht="13.5" customHeight="1">
      <c r="A142" s="10"/>
      <c r="B142" s="12" t="s">
        <v>59</v>
      </c>
      <c r="C142" s="170" t="str">
        <f>HYPERLINK("rule-file/chubu/echizencho.txt","越前町")</f>
        <v>越前町</v>
      </c>
      <c r="D142" s="221" t="s">
        <v>550</v>
      </c>
      <c r="E142" s="14" t="s">
        <v>544</v>
      </c>
      <c r="F142" s="18" t="s">
        <v>545</v>
      </c>
      <c r="G142" s="167" t="s">
        <v>216</v>
      </c>
      <c r="H142" s="131" t="s">
        <v>9</v>
      </c>
      <c r="I142" s="139">
        <v>38384</v>
      </c>
    </row>
    <row r="143" spans="1:9" s="11" customFormat="1" ht="13.5" customHeight="1">
      <c r="A143" s="10"/>
      <c r="B143" s="12" t="s">
        <v>59</v>
      </c>
      <c r="C143" s="171"/>
      <c r="D143" s="222"/>
      <c r="E143" s="14" t="s">
        <v>546</v>
      </c>
      <c r="F143" s="18" t="s">
        <v>5</v>
      </c>
      <c r="G143" s="168"/>
      <c r="H143" s="135"/>
      <c r="I143" s="160"/>
    </row>
    <row r="144" spans="1:9" s="11" customFormat="1" ht="13.5" customHeight="1">
      <c r="A144" s="10"/>
      <c r="B144" s="12" t="s">
        <v>59</v>
      </c>
      <c r="C144" s="171"/>
      <c r="D144" s="222"/>
      <c r="E144" s="14" t="s">
        <v>547</v>
      </c>
      <c r="F144" s="18" t="s">
        <v>5</v>
      </c>
      <c r="G144" s="168"/>
      <c r="H144" s="135"/>
      <c r="I144" s="160"/>
    </row>
    <row r="145" spans="1:9" s="11" customFormat="1" ht="13.5" customHeight="1">
      <c r="A145" s="10"/>
      <c r="B145" s="12" t="s">
        <v>59</v>
      </c>
      <c r="C145" s="172"/>
      <c r="D145" s="181"/>
      <c r="E145" s="14" t="s">
        <v>548</v>
      </c>
      <c r="F145" s="18" t="s">
        <v>5</v>
      </c>
      <c r="G145" s="169"/>
      <c r="H145" s="132"/>
      <c r="I145" s="161"/>
    </row>
    <row r="146" spans="1:9" s="11" customFormat="1">
      <c r="A146" s="10"/>
      <c r="B146" s="37" t="s">
        <v>259</v>
      </c>
      <c r="C146" s="45" t="str">
        <f>HYPERLINK("rule-file/chubu/pref_yamanashi.txt","山梨県")</f>
        <v>山梨県</v>
      </c>
      <c r="D146" s="39" t="s">
        <v>293</v>
      </c>
      <c r="E146" s="43"/>
      <c r="F146" s="41"/>
      <c r="G146" s="41"/>
      <c r="H146" s="82"/>
      <c r="I146" s="29"/>
    </row>
    <row r="147" spans="1:9" s="11" customFormat="1" ht="25.5">
      <c r="A147" s="10"/>
      <c r="B147" s="12" t="s">
        <v>259</v>
      </c>
      <c r="C147" s="218" t="str">
        <f>HYPERLINK("rule-file/chubu/kofu.pdf","甲府市")</f>
        <v>甲府市</v>
      </c>
      <c r="D147" s="142" t="s">
        <v>261</v>
      </c>
      <c r="E147" s="13" t="s">
        <v>260</v>
      </c>
      <c r="F147" s="18" t="s">
        <v>261</v>
      </c>
      <c r="G147" s="167" t="s">
        <v>371</v>
      </c>
      <c r="H147" s="131" t="s">
        <v>4</v>
      </c>
      <c r="I147" s="139">
        <v>38777</v>
      </c>
    </row>
    <row r="148" spans="1:9" s="11" customFormat="1" ht="12.75">
      <c r="A148" s="10"/>
      <c r="B148" s="12" t="s">
        <v>273</v>
      </c>
      <c r="C148" s="219"/>
      <c r="D148" s="173"/>
      <c r="E148" s="13" t="s">
        <v>262</v>
      </c>
      <c r="F148" s="18" t="s">
        <v>6</v>
      </c>
      <c r="G148" s="168"/>
      <c r="H148" s="135"/>
      <c r="I148" s="160"/>
    </row>
    <row r="149" spans="1:9" s="11" customFormat="1" ht="12.75">
      <c r="A149" s="10"/>
      <c r="B149" s="12" t="s">
        <v>263</v>
      </c>
      <c r="C149" s="220"/>
      <c r="D149" s="174"/>
      <c r="E149" s="13" t="s">
        <v>264</v>
      </c>
      <c r="F149" s="18" t="s">
        <v>218</v>
      </c>
      <c r="G149" s="169"/>
      <c r="H149" s="132"/>
      <c r="I149" s="161"/>
    </row>
    <row r="150" spans="1:9" s="11" customFormat="1" ht="12.75" customHeight="1">
      <c r="A150" s="10"/>
      <c r="B150" s="12" t="s">
        <v>259</v>
      </c>
      <c r="C150" s="34" t="str">
        <f>HYPERLINK("rule-file/chubu/fujiyoshida.txt","富士吉田市")</f>
        <v>富士吉田市</v>
      </c>
      <c r="D150" s="20" t="s">
        <v>294</v>
      </c>
      <c r="E150" s="21"/>
      <c r="F150" s="26"/>
      <c r="G150" s="118"/>
      <c r="H150" s="82"/>
      <c r="I150" s="29"/>
    </row>
    <row r="151" spans="1:9" s="11" customFormat="1">
      <c r="A151" s="10"/>
      <c r="B151" s="12" t="s">
        <v>259</v>
      </c>
      <c r="C151" s="34" t="str">
        <f>HYPERLINK("rule-file/chubu/tsuru.txt","都留市")</f>
        <v>都留市</v>
      </c>
      <c r="D151" s="20" t="s">
        <v>295</v>
      </c>
      <c r="E151" s="21"/>
      <c r="F151" s="26"/>
      <c r="G151" s="118"/>
      <c r="H151" s="82"/>
      <c r="I151" s="29"/>
    </row>
    <row r="152" spans="1:9" s="11" customFormat="1" ht="25.5">
      <c r="A152" s="10"/>
      <c r="B152" s="12" t="s">
        <v>259</v>
      </c>
      <c r="C152" s="218" t="str">
        <f>HYPERLINK("rule-file/chubu/yamanashi.txt","山梨市")</f>
        <v>山梨市</v>
      </c>
      <c r="D152" s="142" t="s">
        <v>234</v>
      </c>
      <c r="E152" s="35" t="str">
        <f>HYPERLINK("rule-file/chubu/yamanashi_old.txt","山梨市")</f>
        <v>山梨市</v>
      </c>
      <c r="F152" s="42" t="s">
        <v>395</v>
      </c>
      <c r="G152" s="167" t="s">
        <v>372</v>
      </c>
      <c r="H152" s="131" t="s">
        <v>9</v>
      </c>
      <c r="I152" s="139">
        <v>38433</v>
      </c>
    </row>
    <row r="153" spans="1:9" s="11" customFormat="1" ht="12.75">
      <c r="A153" s="10"/>
      <c r="B153" s="12" t="s">
        <v>273</v>
      </c>
      <c r="C153" s="219"/>
      <c r="D153" s="173"/>
      <c r="E153" s="13" t="s">
        <v>399</v>
      </c>
      <c r="F153" s="18" t="s">
        <v>6</v>
      </c>
      <c r="G153" s="168"/>
      <c r="H153" s="135"/>
      <c r="I153" s="140"/>
    </row>
    <row r="154" spans="1:9" s="11" customFormat="1" ht="12.75">
      <c r="A154" s="10"/>
      <c r="B154" s="12" t="s">
        <v>263</v>
      </c>
      <c r="C154" s="220"/>
      <c r="D154" s="174"/>
      <c r="E154" s="13" t="s">
        <v>67</v>
      </c>
      <c r="F154" s="18" t="s">
        <v>6</v>
      </c>
      <c r="G154" s="169"/>
      <c r="H154" s="132"/>
      <c r="I154" s="141"/>
    </row>
    <row r="155" spans="1:9" s="11" customFormat="1" ht="12.75" customHeight="1">
      <c r="A155" s="10"/>
      <c r="B155" s="12" t="s">
        <v>259</v>
      </c>
      <c r="C155" s="34" t="str">
        <f>HYPERLINK("rule-file/chubu/ootsuki.txt","大月市")</f>
        <v>大月市</v>
      </c>
      <c r="D155" s="20" t="s">
        <v>296</v>
      </c>
      <c r="E155" s="21"/>
      <c r="H155" s="82"/>
      <c r="I155" s="29"/>
    </row>
    <row r="156" spans="1:9" s="11" customFormat="1" ht="12.75" customHeight="1">
      <c r="A156" s="10"/>
      <c r="B156" s="12" t="s">
        <v>74</v>
      </c>
      <c r="C156" s="49" t="str">
        <f>HYPERLINK("rule-file/chubu/nirasaki.pdf","韮崎市")</f>
        <v>韮崎市</v>
      </c>
      <c r="D156" s="50" t="s">
        <v>412</v>
      </c>
      <c r="E156" s="21"/>
      <c r="F156" s="26"/>
      <c r="G156" s="26"/>
      <c r="H156" s="83"/>
      <c r="I156" s="51"/>
    </row>
    <row r="157" spans="1:9" s="11" customFormat="1" ht="12.75" customHeight="1">
      <c r="A157" s="10"/>
      <c r="B157" s="12" t="s">
        <v>74</v>
      </c>
      <c r="C157" s="145" t="str">
        <f>HYPERLINK("rule-file/chubu/minamiarupusu.txt","南アルプス市")</f>
        <v>南アルプス市</v>
      </c>
      <c r="D157" s="178" t="s">
        <v>444</v>
      </c>
      <c r="E157" s="61" t="s">
        <v>437</v>
      </c>
      <c r="F157" s="62" t="s">
        <v>6</v>
      </c>
      <c r="G157" s="176" t="s">
        <v>216</v>
      </c>
      <c r="H157" s="131" t="s">
        <v>9</v>
      </c>
      <c r="I157" s="139">
        <v>37712</v>
      </c>
    </row>
    <row r="158" spans="1:9" s="11" customFormat="1" ht="12.75" customHeight="1">
      <c r="A158" s="10"/>
      <c r="B158" s="12" t="s">
        <v>74</v>
      </c>
      <c r="C158" s="146"/>
      <c r="D158" s="194"/>
      <c r="E158" s="61" t="s">
        <v>438</v>
      </c>
      <c r="F158" s="62" t="s">
        <v>6</v>
      </c>
      <c r="G158" s="195"/>
      <c r="H158" s="135"/>
      <c r="I158" s="160"/>
    </row>
    <row r="159" spans="1:9" s="11" customFormat="1" ht="12.75" customHeight="1">
      <c r="A159" s="10"/>
      <c r="B159" s="12" t="s">
        <v>74</v>
      </c>
      <c r="C159" s="146"/>
      <c r="D159" s="194"/>
      <c r="E159" s="61" t="s">
        <v>439</v>
      </c>
      <c r="F159" s="62" t="s">
        <v>6</v>
      </c>
      <c r="G159" s="195"/>
      <c r="H159" s="135"/>
      <c r="I159" s="160"/>
    </row>
    <row r="160" spans="1:9" s="11" customFormat="1" ht="12.75" customHeight="1">
      <c r="A160" s="10"/>
      <c r="B160" s="12" t="s">
        <v>74</v>
      </c>
      <c r="C160" s="146"/>
      <c r="D160" s="194"/>
      <c r="E160" s="61" t="s">
        <v>440</v>
      </c>
      <c r="F160" s="62" t="s">
        <v>6</v>
      </c>
      <c r="G160" s="195"/>
      <c r="H160" s="135"/>
      <c r="I160" s="160"/>
    </row>
    <row r="161" spans="1:9" s="11" customFormat="1" ht="12.75" customHeight="1">
      <c r="A161" s="10"/>
      <c r="B161" s="12" t="s">
        <v>74</v>
      </c>
      <c r="C161" s="146"/>
      <c r="D161" s="194"/>
      <c r="E161" s="61" t="s">
        <v>441</v>
      </c>
      <c r="F161" s="62" t="s">
        <v>443</v>
      </c>
      <c r="G161" s="195"/>
      <c r="H161" s="135"/>
      <c r="I161" s="160"/>
    </row>
    <row r="162" spans="1:9" s="11" customFormat="1" ht="12.75" customHeight="1">
      <c r="A162" s="10"/>
      <c r="B162" s="12" t="s">
        <v>74</v>
      </c>
      <c r="C162" s="147"/>
      <c r="D162" s="179"/>
      <c r="E162" s="61" t="s">
        <v>442</v>
      </c>
      <c r="F162" s="62" t="s">
        <v>6</v>
      </c>
      <c r="G162" s="177"/>
      <c r="H162" s="132"/>
      <c r="I162" s="161"/>
    </row>
    <row r="163" spans="1:9" s="11" customFormat="1" ht="12.75" customHeight="1">
      <c r="A163" s="10"/>
      <c r="B163" s="12" t="s">
        <v>77</v>
      </c>
      <c r="C163" s="218" t="str">
        <f>HYPERLINK("rule-file/chubu/hokuto.txt","北杜市")</f>
        <v>北杜市</v>
      </c>
      <c r="D163" s="142" t="s">
        <v>179</v>
      </c>
      <c r="E163" s="13" t="s">
        <v>78</v>
      </c>
      <c r="F163" s="18" t="s">
        <v>6</v>
      </c>
      <c r="G163" s="167" t="s">
        <v>457</v>
      </c>
      <c r="H163" s="162" t="s">
        <v>9</v>
      </c>
      <c r="I163" s="158">
        <v>38292</v>
      </c>
    </row>
    <row r="164" spans="1:9" s="11" customFormat="1" ht="12.75">
      <c r="A164" s="10"/>
      <c r="B164" s="12" t="s">
        <v>74</v>
      </c>
      <c r="C164" s="219"/>
      <c r="D164" s="173"/>
      <c r="E164" s="13" t="s">
        <v>79</v>
      </c>
      <c r="F164" s="18" t="s">
        <v>6</v>
      </c>
      <c r="G164" s="168"/>
      <c r="H164" s="163"/>
      <c r="I164" s="159"/>
    </row>
    <row r="165" spans="1:9" s="11" customFormat="1" ht="25.5">
      <c r="A165" s="10"/>
      <c r="B165" s="12" t="s">
        <v>259</v>
      </c>
      <c r="C165" s="219"/>
      <c r="D165" s="173"/>
      <c r="E165" s="35" t="str">
        <f>HYPERLINK("rule-file/chubu/takanecho.pdf","高根町")</f>
        <v>高根町</v>
      </c>
      <c r="F165" s="42" t="s">
        <v>380</v>
      </c>
      <c r="G165" s="168"/>
      <c r="H165" s="163"/>
      <c r="I165" s="159"/>
    </row>
    <row r="166" spans="1:9" s="11" customFormat="1" ht="12.75">
      <c r="A166" s="10"/>
      <c r="B166" s="12" t="s">
        <v>74</v>
      </c>
      <c r="C166" s="219"/>
      <c r="D166" s="173"/>
      <c r="E166" s="13" t="s">
        <v>80</v>
      </c>
      <c r="F166" s="18" t="s">
        <v>5</v>
      </c>
      <c r="G166" s="168"/>
      <c r="H166" s="163"/>
      <c r="I166" s="159"/>
    </row>
    <row r="167" spans="1:9" s="11" customFormat="1" ht="12.75">
      <c r="A167" s="10"/>
      <c r="B167" s="12" t="s">
        <v>74</v>
      </c>
      <c r="C167" s="219"/>
      <c r="D167" s="173"/>
      <c r="E167" s="13" t="s">
        <v>81</v>
      </c>
      <c r="F167" s="18" t="s">
        <v>7</v>
      </c>
      <c r="G167" s="168"/>
      <c r="H167" s="163"/>
      <c r="I167" s="159"/>
    </row>
    <row r="168" spans="1:9" s="11" customFormat="1" ht="12.75">
      <c r="A168" s="10"/>
      <c r="B168" s="12" t="s">
        <v>74</v>
      </c>
      <c r="C168" s="219"/>
      <c r="D168" s="173"/>
      <c r="E168" s="13" t="s">
        <v>82</v>
      </c>
      <c r="F168" s="18" t="s">
        <v>8</v>
      </c>
      <c r="G168" s="168"/>
      <c r="H168" s="163"/>
      <c r="I168" s="159"/>
    </row>
    <row r="169" spans="1:9" s="11" customFormat="1" ht="12.75">
      <c r="A169" s="10"/>
      <c r="B169" s="12" t="s">
        <v>74</v>
      </c>
      <c r="C169" s="219"/>
      <c r="D169" s="173"/>
      <c r="E169" s="13" t="s">
        <v>83</v>
      </c>
      <c r="F169" s="18" t="s">
        <v>6</v>
      </c>
      <c r="G169" s="168"/>
      <c r="H169" s="163"/>
      <c r="I169" s="159"/>
    </row>
    <row r="170" spans="1:9" s="11" customFormat="1" ht="25.5">
      <c r="A170" s="10"/>
      <c r="B170" s="12" t="s">
        <v>259</v>
      </c>
      <c r="C170" s="220"/>
      <c r="D170" s="174"/>
      <c r="E170" s="35" t="str">
        <f>HYPERLINK("rule-file/chubu/kobuchizawacho.pdf","小淵沢町")</f>
        <v>小淵沢町</v>
      </c>
      <c r="F170" s="42" t="s">
        <v>381</v>
      </c>
      <c r="G170" s="169"/>
      <c r="H170" s="85" t="s">
        <v>222</v>
      </c>
      <c r="I170" s="30">
        <v>38791</v>
      </c>
    </row>
    <row r="171" spans="1:9" s="11" customFormat="1">
      <c r="A171" s="10"/>
      <c r="B171" s="12" t="s">
        <v>74</v>
      </c>
      <c r="C171" s="170" t="str">
        <f>HYPERLINK("rule-file/chubu/kai.txt","甲斐市")</f>
        <v>甲斐市</v>
      </c>
      <c r="D171" s="223" t="s">
        <v>533</v>
      </c>
      <c r="E171" s="97" t="s">
        <v>551</v>
      </c>
      <c r="F171" s="18" t="s">
        <v>5</v>
      </c>
      <c r="G171" s="176" t="s">
        <v>216</v>
      </c>
      <c r="H171" s="131" t="s">
        <v>9</v>
      </c>
      <c r="I171" s="139">
        <v>38231</v>
      </c>
    </row>
    <row r="172" spans="1:9" s="11" customFormat="1">
      <c r="A172" s="10"/>
      <c r="B172" s="12" t="s">
        <v>74</v>
      </c>
      <c r="C172" s="171"/>
      <c r="D172" s="173"/>
      <c r="E172" s="97" t="s">
        <v>552</v>
      </c>
      <c r="F172" s="18" t="s">
        <v>5</v>
      </c>
      <c r="G172" s="195"/>
      <c r="H172" s="135"/>
      <c r="I172" s="140"/>
    </row>
    <row r="173" spans="1:9" s="11" customFormat="1">
      <c r="A173" s="10"/>
      <c r="B173" s="12" t="s">
        <v>74</v>
      </c>
      <c r="C173" s="172"/>
      <c r="D173" s="174"/>
      <c r="E173" s="97" t="s">
        <v>553</v>
      </c>
      <c r="F173" s="18" t="s">
        <v>5</v>
      </c>
      <c r="G173" s="177"/>
      <c r="H173" s="132"/>
      <c r="I173" s="141"/>
    </row>
    <row r="174" spans="1:9" s="11" customFormat="1">
      <c r="A174" s="10"/>
      <c r="B174" s="12" t="s">
        <v>74</v>
      </c>
      <c r="C174" s="170" t="str">
        <f>HYPERLINK("rule-file/chubu/fuefuki.txt","笛吹市")</f>
        <v>笛吹市</v>
      </c>
      <c r="D174" s="223" t="s">
        <v>589</v>
      </c>
      <c r="E174" s="115" t="s">
        <v>590</v>
      </c>
      <c r="F174" s="18" t="s">
        <v>5</v>
      </c>
      <c r="G174" s="176" t="s">
        <v>592</v>
      </c>
      <c r="H174" s="131" t="s">
        <v>593</v>
      </c>
      <c r="I174" s="139">
        <v>38930</v>
      </c>
    </row>
    <row r="175" spans="1:9" s="11" customFormat="1">
      <c r="A175" s="10"/>
      <c r="B175" s="12" t="s">
        <v>74</v>
      </c>
      <c r="C175" s="172"/>
      <c r="D175" s="174"/>
      <c r="E175" s="115" t="s">
        <v>591</v>
      </c>
      <c r="F175" s="18" t="s">
        <v>5</v>
      </c>
      <c r="G175" s="177"/>
      <c r="H175" s="132"/>
      <c r="I175" s="141"/>
    </row>
    <row r="176" spans="1:9" s="11" customFormat="1" ht="12.75">
      <c r="A176" s="10"/>
      <c r="B176" s="12" t="s">
        <v>68</v>
      </c>
      <c r="C176" s="218" t="str">
        <f>HYPERLINK("rule-file/chubu/ichikawamisatocho.txt","市川三郷町")</f>
        <v>市川三郷町</v>
      </c>
      <c r="D176" s="142" t="s">
        <v>480</v>
      </c>
      <c r="E176" s="13" t="s">
        <v>69</v>
      </c>
      <c r="F176" s="18" t="s">
        <v>6</v>
      </c>
      <c r="G176" s="167" t="s">
        <v>509</v>
      </c>
      <c r="H176" s="131" t="s">
        <v>9</v>
      </c>
      <c r="I176" s="139">
        <v>38626</v>
      </c>
    </row>
    <row r="177" spans="1:9" s="11" customFormat="1" ht="25.5">
      <c r="A177" s="10"/>
      <c r="B177" s="12" t="s">
        <v>259</v>
      </c>
      <c r="C177" s="219"/>
      <c r="D177" s="173"/>
      <c r="E177" s="35" t="str">
        <f>HYPERLINK("rule-file/chubu/ichikawadaimoncho.txt","市川大門町")</f>
        <v>市川大門町</v>
      </c>
      <c r="F177" s="68" t="s">
        <v>382</v>
      </c>
      <c r="G177" s="168"/>
      <c r="H177" s="135"/>
      <c r="I177" s="160"/>
    </row>
    <row r="178" spans="1:9" s="11" customFormat="1" ht="25.5">
      <c r="A178" s="10"/>
      <c r="B178" s="12" t="s">
        <v>259</v>
      </c>
      <c r="C178" s="220"/>
      <c r="D178" s="174"/>
      <c r="E178" s="35" t="str">
        <f>HYPERLINK("rule-file/chubu/rokugoucho.pdf","六郷町")</f>
        <v>六郷町</v>
      </c>
      <c r="F178" s="68" t="s">
        <v>70</v>
      </c>
      <c r="G178" s="169"/>
      <c r="H178" s="132"/>
      <c r="I178" s="161"/>
    </row>
    <row r="179" spans="1:9" s="11" customFormat="1" ht="25.5">
      <c r="A179" s="10"/>
      <c r="B179" s="12" t="s">
        <v>259</v>
      </c>
      <c r="C179" s="182" t="s">
        <v>539</v>
      </c>
      <c r="D179" s="184" t="s">
        <v>5</v>
      </c>
      <c r="E179" s="96" t="str">
        <f>HYPERLINK("rule-file/chubu/masuhocho.pdf","増穂町")</f>
        <v>増穂町</v>
      </c>
      <c r="F179" s="109" t="s">
        <v>540</v>
      </c>
      <c r="G179" s="118"/>
      <c r="H179" s="131" t="s">
        <v>9</v>
      </c>
      <c r="I179" s="156">
        <v>40245</v>
      </c>
    </row>
    <row r="180" spans="1:9" s="11" customFormat="1" ht="26.25" customHeight="1">
      <c r="A180" s="10"/>
      <c r="B180" s="12" t="s">
        <v>259</v>
      </c>
      <c r="C180" s="183"/>
      <c r="D180" s="185"/>
      <c r="E180" s="96" t="str">
        <f>HYPERLINK("rule-file/chubu/kajikazawacho.pdf","鰍沢町")</f>
        <v>鰍沢町</v>
      </c>
      <c r="F180" s="109" t="s">
        <v>379</v>
      </c>
      <c r="G180" s="118"/>
      <c r="H180" s="132"/>
      <c r="I180" s="157"/>
    </row>
    <row r="181" spans="1:9" s="11" customFormat="1" ht="12.75" customHeight="1">
      <c r="A181" s="10"/>
      <c r="B181" s="12" t="s">
        <v>259</v>
      </c>
      <c r="C181" s="34" t="str">
        <f>HYPERLINK("rule-file/chubu/hayakawacho.pdf","早川町")</f>
        <v>早川町</v>
      </c>
      <c r="D181" s="20" t="s">
        <v>297</v>
      </c>
      <c r="E181" s="21"/>
      <c r="F181" s="26"/>
      <c r="G181" s="118"/>
      <c r="H181" s="82"/>
      <c r="I181" s="29"/>
    </row>
    <row r="182" spans="1:9" s="11" customFormat="1" ht="25.5">
      <c r="A182" s="10"/>
      <c r="B182" s="12" t="s">
        <v>259</v>
      </c>
      <c r="C182" s="218" t="str">
        <f>HYPERLINK("rule-file/chubu/minobucho.txt","身延町")</f>
        <v>身延町</v>
      </c>
      <c r="D182" s="142" t="s">
        <v>405</v>
      </c>
      <c r="E182" s="35" t="str">
        <f>HYPERLINK("rule-file/chubu/shimobecho.pdf","下部町")</f>
        <v>下部町</v>
      </c>
      <c r="F182" s="42" t="s">
        <v>73</v>
      </c>
      <c r="G182" s="167" t="s">
        <v>458</v>
      </c>
      <c r="H182" s="131" t="s">
        <v>9</v>
      </c>
      <c r="I182" s="139">
        <v>38243</v>
      </c>
    </row>
    <row r="183" spans="1:9" s="11" customFormat="1" ht="12.75">
      <c r="A183" s="10"/>
      <c r="B183" s="12" t="s">
        <v>74</v>
      </c>
      <c r="C183" s="219"/>
      <c r="D183" s="173"/>
      <c r="E183" s="13" t="s">
        <v>75</v>
      </c>
      <c r="F183" s="18" t="s">
        <v>10</v>
      </c>
      <c r="G183" s="168"/>
      <c r="H183" s="135"/>
      <c r="I183" s="160"/>
    </row>
    <row r="184" spans="1:9" s="11" customFormat="1" ht="25.5">
      <c r="A184" s="10"/>
      <c r="B184" s="12" t="s">
        <v>259</v>
      </c>
      <c r="C184" s="220"/>
      <c r="D184" s="174"/>
      <c r="E184" s="35" t="str">
        <f>HYPERLINK("rule-file/chubu/minobucho_old.txt","身延町")</f>
        <v>身延町</v>
      </c>
      <c r="F184" s="42" t="s">
        <v>76</v>
      </c>
      <c r="G184" s="169"/>
      <c r="H184" s="132"/>
      <c r="I184" s="161"/>
    </row>
    <row r="185" spans="1:9" s="11" customFormat="1" ht="12.75" customHeight="1">
      <c r="A185" s="10"/>
      <c r="B185" s="12" t="s">
        <v>259</v>
      </c>
      <c r="C185" s="218" t="str">
        <f>HYPERLINK("rule-file/chubu/nambucho.pdf","南部町")</f>
        <v>南部町</v>
      </c>
      <c r="D185" s="142" t="s">
        <v>298</v>
      </c>
      <c r="E185" s="13" t="s">
        <v>71</v>
      </c>
      <c r="F185" s="18" t="s">
        <v>6</v>
      </c>
      <c r="G185" s="167" t="s">
        <v>216</v>
      </c>
      <c r="H185" s="131" t="s">
        <v>9</v>
      </c>
      <c r="I185" s="139">
        <v>37681</v>
      </c>
    </row>
    <row r="186" spans="1:9" s="11" customFormat="1" ht="12.75">
      <c r="A186" s="10"/>
      <c r="B186" s="12" t="s">
        <v>273</v>
      </c>
      <c r="C186" s="220"/>
      <c r="D186" s="174"/>
      <c r="E186" s="13" t="s">
        <v>72</v>
      </c>
      <c r="F186" s="18" t="s">
        <v>6</v>
      </c>
      <c r="G186" s="169"/>
      <c r="H186" s="132"/>
      <c r="I186" s="141"/>
    </row>
    <row r="187" spans="1:9" s="11" customFormat="1">
      <c r="A187" s="10"/>
      <c r="B187" s="12" t="s">
        <v>74</v>
      </c>
      <c r="C187" s="70" t="str">
        <f>HYPERLINK("rule-file/chubu/showacho.txt","昭和町")</f>
        <v>昭和町</v>
      </c>
      <c r="D187" s="110" t="s">
        <v>594</v>
      </c>
      <c r="E187" s="69"/>
      <c r="F187" s="19"/>
      <c r="G187" s="117"/>
      <c r="H187" s="113"/>
      <c r="I187" s="114"/>
    </row>
    <row r="188" spans="1:9" s="11" customFormat="1">
      <c r="A188" s="10"/>
      <c r="B188" s="12" t="s">
        <v>74</v>
      </c>
      <c r="C188" s="70" t="str">
        <f>HYPERLINK("rule-file/chubu/oshinomura.pdf","忍野村")</f>
        <v>忍野村</v>
      </c>
      <c r="D188" s="52" t="s">
        <v>481</v>
      </c>
      <c r="E188" s="69"/>
      <c r="F188" s="19"/>
      <c r="G188" s="117"/>
      <c r="H188" s="82"/>
      <c r="I188" s="57"/>
    </row>
    <row r="189" spans="1:9" s="11" customFormat="1">
      <c r="A189" s="10"/>
      <c r="B189" s="12" t="s">
        <v>259</v>
      </c>
      <c r="C189" s="34" t="str">
        <f>HYPERLINK("rule-file/chubu/yamanakakomura.pdf","山中湖村")</f>
        <v>山中湖村</v>
      </c>
      <c r="D189" s="20" t="s">
        <v>299</v>
      </c>
      <c r="E189" s="21"/>
      <c r="F189" s="26"/>
      <c r="G189" s="118"/>
      <c r="H189" s="82"/>
      <c r="I189" s="29"/>
    </row>
    <row r="190" spans="1:9" s="11" customFormat="1" ht="27" customHeight="1">
      <c r="A190" s="10"/>
      <c r="B190" s="12" t="s">
        <v>74</v>
      </c>
      <c r="C190" s="145" t="str">
        <f>HYPERLINK("rule-file/chubu/fujikawaguchikomachi.txt","富士河口湖町")</f>
        <v>富士河口湖町</v>
      </c>
      <c r="D190" s="142" t="s">
        <v>581</v>
      </c>
      <c r="E190" s="61" t="s">
        <v>580</v>
      </c>
      <c r="F190" s="62" t="s">
        <v>578</v>
      </c>
      <c r="G190" s="176" t="s">
        <v>216</v>
      </c>
      <c r="H190" s="131" t="s">
        <v>4</v>
      </c>
      <c r="I190" s="156">
        <v>38777</v>
      </c>
    </row>
    <row r="191" spans="1:9" s="11" customFormat="1" ht="13.5" customHeight="1">
      <c r="A191" s="10"/>
      <c r="B191" s="12" t="s">
        <v>74</v>
      </c>
      <c r="C191" s="147"/>
      <c r="D191" s="144"/>
      <c r="E191" s="61" t="s">
        <v>264</v>
      </c>
      <c r="F191" s="62" t="s">
        <v>5</v>
      </c>
      <c r="G191" s="177"/>
      <c r="H191" s="132"/>
      <c r="I191" s="157"/>
    </row>
    <row r="192" spans="1:9" s="11" customFormat="1" ht="13.5" customHeight="1">
      <c r="A192" s="10"/>
      <c r="B192" s="37" t="s">
        <v>84</v>
      </c>
      <c r="C192" s="38" t="str">
        <f>HYPERLINK("rule-file/chubu/pref_nagano.txt","長野県")</f>
        <v>長野県</v>
      </c>
      <c r="D192" s="39" t="s">
        <v>300</v>
      </c>
      <c r="E192" s="40"/>
      <c r="F192" s="44"/>
      <c r="G192" s="119"/>
      <c r="H192" s="82"/>
      <c r="I192" s="29"/>
    </row>
    <row r="193" spans="1:9" s="11" customFormat="1" ht="25.5">
      <c r="A193" s="10"/>
      <c r="B193" s="12" t="s">
        <v>84</v>
      </c>
      <c r="C193" s="218" t="str">
        <f>HYPERLINK("rule-file/chubu/nagano.txt","長野市")</f>
        <v>長野市</v>
      </c>
      <c r="D193" s="142" t="s">
        <v>86</v>
      </c>
      <c r="E193" s="14" t="s">
        <v>85</v>
      </c>
      <c r="F193" s="18" t="s">
        <v>86</v>
      </c>
      <c r="G193" s="167" t="s">
        <v>373</v>
      </c>
      <c r="H193" s="131" t="s">
        <v>4</v>
      </c>
      <c r="I193" s="139">
        <v>38353</v>
      </c>
    </row>
    <row r="194" spans="1:9" s="11" customFormat="1" ht="12.75">
      <c r="A194" s="10"/>
      <c r="B194" s="12" t="s">
        <v>274</v>
      </c>
      <c r="C194" s="219"/>
      <c r="D194" s="173"/>
      <c r="E194" s="14" t="s">
        <v>87</v>
      </c>
      <c r="F194" s="18" t="s">
        <v>6</v>
      </c>
      <c r="G194" s="168"/>
      <c r="H194" s="135"/>
      <c r="I194" s="160"/>
    </row>
    <row r="195" spans="1:9" s="11" customFormat="1" ht="12.75">
      <c r="A195" s="10"/>
      <c r="B195" s="12" t="s">
        <v>88</v>
      </c>
      <c r="C195" s="219"/>
      <c r="D195" s="173"/>
      <c r="E195" s="14" t="s">
        <v>89</v>
      </c>
      <c r="F195" s="18" t="s">
        <v>268</v>
      </c>
      <c r="G195" s="168"/>
      <c r="H195" s="135"/>
      <c r="I195" s="160"/>
    </row>
    <row r="196" spans="1:9" s="11" customFormat="1" ht="12.75">
      <c r="A196" s="10"/>
      <c r="B196" s="12" t="s">
        <v>274</v>
      </c>
      <c r="C196" s="219"/>
      <c r="D196" s="173"/>
      <c r="E196" s="14" t="s">
        <v>90</v>
      </c>
      <c r="F196" s="18" t="s">
        <v>6</v>
      </c>
      <c r="G196" s="168"/>
      <c r="H196" s="135"/>
      <c r="I196" s="160"/>
    </row>
    <row r="197" spans="1:9" s="11" customFormat="1" ht="12.75">
      <c r="A197" s="10"/>
      <c r="B197" s="12" t="s">
        <v>88</v>
      </c>
      <c r="C197" s="220"/>
      <c r="D197" s="174"/>
      <c r="E197" s="14" t="s">
        <v>265</v>
      </c>
      <c r="F197" s="18" t="s">
        <v>7</v>
      </c>
      <c r="G197" s="169"/>
      <c r="H197" s="132"/>
      <c r="I197" s="161"/>
    </row>
    <row r="198" spans="1:9" s="11" customFormat="1" ht="25.5">
      <c r="A198" s="10"/>
      <c r="B198" s="12" t="s">
        <v>84</v>
      </c>
      <c r="C198" s="218" t="str">
        <f>HYPERLINK("rule-file/chubu/matsumoto.pdf","松本市")</f>
        <v>松本市</v>
      </c>
      <c r="D198" s="142" t="s">
        <v>91</v>
      </c>
      <c r="E198" s="14" t="s">
        <v>266</v>
      </c>
      <c r="F198" s="18" t="s">
        <v>91</v>
      </c>
      <c r="G198" s="167" t="s">
        <v>374</v>
      </c>
      <c r="H198" s="131" t="s">
        <v>4</v>
      </c>
      <c r="I198" s="139">
        <v>38443</v>
      </c>
    </row>
    <row r="199" spans="1:9" s="11" customFormat="1" ht="12.75">
      <c r="A199" s="10"/>
      <c r="B199" s="12" t="s">
        <v>274</v>
      </c>
      <c r="C199" s="219"/>
      <c r="D199" s="173"/>
      <c r="E199" s="14" t="s">
        <v>92</v>
      </c>
      <c r="F199" s="18" t="s">
        <v>5</v>
      </c>
      <c r="G199" s="168"/>
      <c r="H199" s="135"/>
      <c r="I199" s="140"/>
    </row>
    <row r="200" spans="1:9" s="11" customFormat="1" ht="12.75">
      <c r="A200" s="10"/>
      <c r="B200" s="12" t="s">
        <v>93</v>
      </c>
      <c r="C200" s="219"/>
      <c r="D200" s="173"/>
      <c r="E200" s="14" t="s">
        <v>94</v>
      </c>
      <c r="F200" s="18" t="s">
        <v>6</v>
      </c>
      <c r="G200" s="168"/>
      <c r="H200" s="135"/>
      <c r="I200" s="140"/>
    </row>
    <row r="201" spans="1:9" s="11" customFormat="1" ht="12.75">
      <c r="A201" s="10"/>
      <c r="B201" s="12" t="s">
        <v>88</v>
      </c>
      <c r="C201" s="219"/>
      <c r="D201" s="173"/>
      <c r="E201" s="14" t="s">
        <v>95</v>
      </c>
      <c r="F201" s="18" t="s">
        <v>268</v>
      </c>
      <c r="G201" s="168"/>
      <c r="H201" s="135"/>
      <c r="I201" s="140"/>
    </row>
    <row r="202" spans="1:9" s="11" customFormat="1" ht="12.75">
      <c r="A202" s="10"/>
      <c r="B202" s="12" t="s">
        <v>274</v>
      </c>
      <c r="C202" s="220"/>
      <c r="D202" s="174"/>
      <c r="E202" s="14" t="s">
        <v>96</v>
      </c>
      <c r="F202" s="18" t="s">
        <v>7</v>
      </c>
      <c r="G202" s="169"/>
      <c r="H202" s="132"/>
      <c r="I202" s="141"/>
    </row>
    <row r="203" spans="1:9" s="11" customFormat="1" ht="25.5">
      <c r="A203" s="10"/>
      <c r="B203" s="12" t="s">
        <v>84</v>
      </c>
      <c r="C203" s="218" t="str">
        <f>HYPERLINK("rule-file/chubu/ueda.txt","上田市")</f>
        <v>上田市</v>
      </c>
      <c r="D203" s="142" t="s">
        <v>445</v>
      </c>
      <c r="E203" s="33" t="str">
        <f>HYPERLINK("rule-file/chubu/ueda_old.txt","上田市")</f>
        <v>上田市</v>
      </c>
      <c r="F203" s="42" t="s">
        <v>394</v>
      </c>
      <c r="G203" s="167" t="s">
        <v>459</v>
      </c>
      <c r="H203" s="131" t="s">
        <v>9</v>
      </c>
      <c r="I203" s="139">
        <v>38782</v>
      </c>
    </row>
    <row r="204" spans="1:9" s="11" customFormat="1" ht="25.5">
      <c r="A204" s="10"/>
      <c r="B204" s="12" t="s">
        <v>274</v>
      </c>
      <c r="C204" s="219"/>
      <c r="D204" s="173"/>
      <c r="E204" s="33" t="str">
        <f>HYPERLINK("rule-file/chubu/marukomachi.txt","丸子町")</f>
        <v>丸子町</v>
      </c>
      <c r="F204" s="42" t="s">
        <v>97</v>
      </c>
      <c r="G204" s="168"/>
      <c r="H204" s="135"/>
      <c r="I204" s="140"/>
    </row>
    <row r="205" spans="1:9" s="11" customFormat="1" ht="12.75">
      <c r="A205" s="10"/>
      <c r="B205" s="12" t="s">
        <v>98</v>
      </c>
      <c r="C205" s="219"/>
      <c r="D205" s="173"/>
      <c r="E205" s="14" t="s">
        <v>400</v>
      </c>
      <c r="F205" s="18" t="s">
        <v>6</v>
      </c>
      <c r="G205" s="168"/>
      <c r="H205" s="135"/>
      <c r="I205" s="140"/>
    </row>
    <row r="206" spans="1:9" s="11" customFormat="1" ht="12.75">
      <c r="A206" s="10"/>
      <c r="B206" s="12" t="s">
        <v>88</v>
      </c>
      <c r="C206" s="220"/>
      <c r="D206" s="174"/>
      <c r="E206" s="14" t="s">
        <v>99</v>
      </c>
      <c r="F206" s="18" t="s">
        <v>6</v>
      </c>
      <c r="G206" s="169"/>
      <c r="H206" s="132"/>
      <c r="I206" s="141"/>
    </row>
    <row r="207" spans="1:9" s="11" customFormat="1">
      <c r="A207" s="10"/>
      <c r="B207" s="12" t="s">
        <v>84</v>
      </c>
      <c r="C207" s="32" t="str">
        <f>HYPERLINK("rule-file/chubu/okaya.txt","岡谷市")</f>
        <v>岡谷市</v>
      </c>
      <c r="D207" s="20" t="s">
        <v>301</v>
      </c>
      <c r="E207" s="19"/>
      <c r="H207" s="82"/>
      <c r="I207" s="29"/>
    </row>
    <row r="208" spans="1:9" s="11" customFormat="1" ht="12.75" customHeight="1">
      <c r="A208" s="10"/>
      <c r="B208" s="12" t="s">
        <v>100</v>
      </c>
      <c r="C208" s="229" t="str">
        <f>HYPERLINK("rule-file/chubu/iida.txt","飯田市")</f>
        <v>飯田市</v>
      </c>
      <c r="D208" s="142" t="s">
        <v>180</v>
      </c>
      <c r="E208" s="14" t="s">
        <v>101</v>
      </c>
      <c r="F208" s="18" t="s">
        <v>268</v>
      </c>
      <c r="G208" s="189" t="s">
        <v>216</v>
      </c>
      <c r="H208" s="153" t="s">
        <v>4</v>
      </c>
      <c r="I208" s="186">
        <v>38626</v>
      </c>
    </row>
    <row r="209" spans="1:9" s="11" customFormat="1" ht="12.75">
      <c r="A209" s="10"/>
      <c r="B209" s="12" t="s">
        <v>274</v>
      </c>
      <c r="C209" s="235"/>
      <c r="D209" s="173"/>
      <c r="E209" s="14" t="s">
        <v>102</v>
      </c>
      <c r="F209" s="18" t="s">
        <v>268</v>
      </c>
      <c r="G209" s="190"/>
      <c r="H209" s="154"/>
      <c r="I209" s="187"/>
    </row>
    <row r="210" spans="1:9" s="11" customFormat="1" ht="12.75">
      <c r="A210" s="10"/>
      <c r="B210" s="12" t="s">
        <v>274</v>
      </c>
      <c r="C210" s="230"/>
      <c r="D210" s="174"/>
      <c r="E210" s="14" t="s">
        <v>103</v>
      </c>
      <c r="F210" s="18" t="s">
        <v>334</v>
      </c>
      <c r="G210" s="191"/>
      <c r="H210" s="155"/>
      <c r="I210" s="188"/>
    </row>
    <row r="211" spans="1:9" s="11" customFormat="1">
      <c r="A211" s="10"/>
      <c r="B211" s="12" t="s">
        <v>84</v>
      </c>
      <c r="C211" s="32" t="str">
        <f>HYPERLINK("rule-file/chubu/suwa.txt","諏訪市")</f>
        <v>諏訪市</v>
      </c>
      <c r="D211" s="20" t="s">
        <v>302</v>
      </c>
      <c r="E211" s="19"/>
      <c r="F211" s="26"/>
      <c r="G211" s="118"/>
      <c r="H211" s="82"/>
      <c r="I211" s="29"/>
    </row>
    <row r="212" spans="1:9" s="11" customFormat="1">
      <c r="A212" s="10"/>
      <c r="B212" s="12" t="s">
        <v>88</v>
      </c>
      <c r="C212" s="32" t="str">
        <f>HYPERLINK("rule-file/chubu/susaka.txt","須坂市")</f>
        <v>須坂市</v>
      </c>
      <c r="D212" s="20" t="s">
        <v>582</v>
      </c>
      <c r="E212" s="19"/>
      <c r="F212" s="26"/>
      <c r="G212" s="118"/>
      <c r="H212" s="82"/>
      <c r="I212" s="29"/>
    </row>
    <row r="213" spans="1:9" s="11" customFormat="1">
      <c r="A213" s="10"/>
      <c r="B213" s="12" t="s">
        <v>104</v>
      </c>
      <c r="C213" s="32" t="str">
        <f>HYPERLINK("rule-file/chubu/komoro.pdf","小諸市")</f>
        <v>小諸市</v>
      </c>
      <c r="D213" s="20" t="s">
        <v>303</v>
      </c>
      <c r="E213" s="19"/>
      <c r="F213" s="26"/>
      <c r="G213" s="118"/>
      <c r="H213" s="82"/>
      <c r="I213" s="29"/>
    </row>
    <row r="214" spans="1:9" s="11" customFormat="1" ht="25.5">
      <c r="A214" s="10"/>
      <c r="B214" s="12" t="s">
        <v>84</v>
      </c>
      <c r="C214" s="218" t="str">
        <f>HYPERLINK("rule-file/chubu/ina.txt","伊那市")</f>
        <v>伊那市</v>
      </c>
      <c r="D214" s="142" t="s">
        <v>383</v>
      </c>
      <c r="E214" s="33" t="str">
        <f>HYPERLINK("rule-file/chubu/ina_old.txt","伊那市")</f>
        <v>伊那市</v>
      </c>
      <c r="F214" s="42" t="s">
        <v>105</v>
      </c>
      <c r="G214" s="167" t="s">
        <v>375</v>
      </c>
      <c r="H214" s="131" t="s">
        <v>9</v>
      </c>
      <c r="I214" s="139">
        <v>38807</v>
      </c>
    </row>
    <row r="215" spans="1:9" s="11" customFormat="1" ht="12.75">
      <c r="A215" s="10"/>
      <c r="B215" s="12" t="s">
        <v>274</v>
      </c>
      <c r="C215" s="219"/>
      <c r="D215" s="173"/>
      <c r="E215" s="14" t="s">
        <v>106</v>
      </c>
      <c r="F215" s="18" t="s">
        <v>10</v>
      </c>
      <c r="G215" s="168"/>
      <c r="H215" s="135"/>
      <c r="I215" s="140"/>
    </row>
    <row r="216" spans="1:9" s="11" customFormat="1" ht="12.75">
      <c r="A216" s="10"/>
      <c r="B216" s="12" t="s">
        <v>107</v>
      </c>
      <c r="C216" s="220"/>
      <c r="D216" s="174"/>
      <c r="E216" s="14" t="s">
        <v>108</v>
      </c>
      <c r="F216" s="18" t="s">
        <v>268</v>
      </c>
      <c r="G216" s="169"/>
      <c r="H216" s="132"/>
      <c r="I216" s="141"/>
    </row>
    <row r="217" spans="1:9" s="11" customFormat="1">
      <c r="A217" s="10"/>
      <c r="B217" s="12" t="s">
        <v>88</v>
      </c>
      <c r="C217" s="99" t="str">
        <f>HYPERLINK("rule-file/chubu/komagane.txt","駒ヶ根市")</f>
        <v>駒ヶ根市</v>
      </c>
      <c r="D217" s="105" t="s">
        <v>583</v>
      </c>
      <c r="E217" s="69"/>
      <c r="F217" s="19"/>
      <c r="G217" s="118"/>
      <c r="H217" s="83"/>
      <c r="I217" s="106"/>
    </row>
    <row r="218" spans="1:9" s="11" customFormat="1" ht="12.75">
      <c r="A218" s="10"/>
      <c r="B218" s="12" t="s">
        <v>88</v>
      </c>
      <c r="C218" s="170" t="str">
        <f>HYPERLINK("rule-file/chubu/nakano.txt","中野市")</f>
        <v>中野市</v>
      </c>
      <c r="D218" s="142" t="s">
        <v>449</v>
      </c>
      <c r="E218" s="14" t="s">
        <v>446</v>
      </c>
      <c r="F218" s="18" t="s">
        <v>6</v>
      </c>
      <c r="G218" s="176" t="s">
        <v>216</v>
      </c>
      <c r="H218" s="131" t="s">
        <v>9</v>
      </c>
      <c r="I218" s="139">
        <v>38443</v>
      </c>
    </row>
    <row r="219" spans="1:9" s="11" customFormat="1" ht="12.75">
      <c r="A219" s="10"/>
      <c r="B219" s="12" t="s">
        <v>448</v>
      </c>
      <c r="C219" s="175"/>
      <c r="D219" s="174"/>
      <c r="E219" s="14" t="s">
        <v>447</v>
      </c>
      <c r="F219" s="18" t="s">
        <v>6</v>
      </c>
      <c r="G219" s="177"/>
      <c r="H219" s="132"/>
      <c r="I219" s="141"/>
    </row>
    <row r="220" spans="1:9" s="11" customFormat="1" ht="25.5">
      <c r="A220" s="10"/>
      <c r="B220" s="12" t="s">
        <v>84</v>
      </c>
      <c r="C220" s="218" t="str">
        <f>HYPERLINK("rule-file/chubu/oomachi.pdf","大町市")</f>
        <v>大町市</v>
      </c>
      <c r="D220" s="142" t="s">
        <v>110</v>
      </c>
      <c r="E220" s="14" t="s">
        <v>109</v>
      </c>
      <c r="F220" s="18" t="s">
        <v>110</v>
      </c>
      <c r="G220" s="167" t="s">
        <v>224</v>
      </c>
      <c r="H220" s="131" t="s">
        <v>4</v>
      </c>
      <c r="I220" s="139">
        <v>38718</v>
      </c>
    </row>
    <row r="221" spans="1:9" s="11" customFormat="1" ht="12.75">
      <c r="A221" s="10"/>
      <c r="B221" s="12" t="s">
        <v>274</v>
      </c>
      <c r="C221" s="219"/>
      <c r="D221" s="173"/>
      <c r="E221" s="14" t="s">
        <v>111</v>
      </c>
      <c r="F221" s="18" t="s">
        <v>268</v>
      </c>
      <c r="G221" s="168"/>
      <c r="H221" s="135"/>
      <c r="I221" s="140"/>
    </row>
    <row r="222" spans="1:9" s="11" customFormat="1" ht="12.75">
      <c r="A222" s="10"/>
      <c r="B222" s="12" t="s">
        <v>274</v>
      </c>
      <c r="C222" s="220"/>
      <c r="D222" s="174"/>
      <c r="E222" s="14" t="s">
        <v>112</v>
      </c>
      <c r="F222" s="18" t="s">
        <v>6</v>
      </c>
      <c r="G222" s="169"/>
      <c r="H222" s="132"/>
      <c r="I222" s="141"/>
    </row>
    <row r="223" spans="1:9" s="11" customFormat="1">
      <c r="A223" s="10"/>
      <c r="B223" s="12" t="s">
        <v>88</v>
      </c>
      <c r="C223" s="70" t="str">
        <f>HYPERLINK("rule-file/chubu/iiyama.txt","飯山市")</f>
        <v>飯山市</v>
      </c>
      <c r="D223" s="52" t="s">
        <v>482</v>
      </c>
      <c r="E223" s="69"/>
      <c r="F223" s="19"/>
      <c r="G223" s="118"/>
      <c r="H223" s="82"/>
      <c r="I223" s="57"/>
    </row>
    <row r="224" spans="1:9" s="11" customFormat="1">
      <c r="A224" s="10"/>
      <c r="B224" s="12" t="s">
        <v>84</v>
      </c>
      <c r="C224" s="32" t="str">
        <f>HYPERLINK("rule-file/chubu/chino.txt","茅野市")</f>
        <v>茅野市</v>
      </c>
      <c r="D224" s="20" t="s">
        <v>304</v>
      </c>
      <c r="E224" s="19"/>
      <c r="H224" s="82"/>
      <c r="I224" s="29"/>
    </row>
    <row r="225" spans="1:9" s="11" customFormat="1" ht="25.5">
      <c r="A225" s="10"/>
      <c r="B225" s="12" t="s">
        <v>84</v>
      </c>
      <c r="C225" s="218" t="str">
        <f>HYPERLINK("rule-file/chubu/tomi.txt","東御市")</f>
        <v>東御市</v>
      </c>
      <c r="D225" s="142" t="s">
        <v>534</v>
      </c>
      <c r="E225" s="33" t="str">
        <f>HYPERLINK("rule-file/chubu/kitamimakimura.txt","北御牧村")</f>
        <v>北御牧村</v>
      </c>
      <c r="F225" s="68" t="s">
        <v>384</v>
      </c>
      <c r="G225" s="167" t="s">
        <v>537</v>
      </c>
      <c r="H225" s="131" t="s">
        <v>9</v>
      </c>
      <c r="I225" s="139">
        <v>38078</v>
      </c>
    </row>
    <row r="226" spans="1:9" s="11" customFormat="1" ht="12.75">
      <c r="A226" s="10"/>
      <c r="B226" s="12" t="s">
        <v>274</v>
      </c>
      <c r="C226" s="220"/>
      <c r="D226" s="174"/>
      <c r="E226" s="14" t="s">
        <v>284</v>
      </c>
      <c r="F226" s="18" t="s">
        <v>6</v>
      </c>
      <c r="G226" s="169"/>
      <c r="H226" s="132"/>
      <c r="I226" s="161"/>
    </row>
    <row r="227" spans="1:9" s="11" customFormat="1" ht="25.5">
      <c r="A227" s="10"/>
      <c r="B227" s="12" t="s">
        <v>84</v>
      </c>
      <c r="C227" s="218" t="str">
        <f>HYPERLINK("rule-file/chubu/shiojiri.txt","塩尻市")</f>
        <v>塩尻市</v>
      </c>
      <c r="D227" s="142" t="s">
        <v>114</v>
      </c>
      <c r="E227" s="14" t="s">
        <v>113</v>
      </c>
      <c r="F227" s="18" t="s">
        <v>114</v>
      </c>
      <c r="G227" s="167" t="s">
        <v>225</v>
      </c>
      <c r="H227" s="131" t="s">
        <v>4</v>
      </c>
      <c r="I227" s="139">
        <v>38443</v>
      </c>
    </row>
    <row r="228" spans="1:9" s="11" customFormat="1" ht="12.75">
      <c r="A228" s="10"/>
      <c r="B228" s="12" t="s">
        <v>274</v>
      </c>
      <c r="C228" s="220"/>
      <c r="D228" s="174"/>
      <c r="E228" s="14" t="s">
        <v>279</v>
      </c>
      <c r="F228" s="18" t="s">
        <v>268</v>
      </c>
      <c r="G228" s="169"/>
      <c r="H228" s="132"/>
      <c r="I228" s="161"/>
    </row>
    <row r="229" spans="1:9" s="11" customFormat="1" ht="12.75">
      <c r="A229" s="10"/>
      <c r="B229" s="12" t="s">
        <v>600</v>
      </c>
      <c r="C229" s="170" t="str">
        <f>HYPERLINK("rule-file/chubu/chikuma.txt","千曲市")</f>
        <v>千曲市</v>
      </c>
      <c r="D229" s="223" t="s">
        <v>595</v>
      </c>
      <c r="E229" s="14" t="s">
        <v>596</v>
      </c>
      <c r="F229" s="18" t="s">
        <v>5</v>
      </c>
      <c r="G229" s="176" t="s">
        <v>592</v>
      </c>
      <c r="H229" s="131" t="s">
        <v>599</v>
      </c>
      <c r="I229" s="139">
        <v>37865</v>
      </c>
    </row>
    <row r="230" spans="1:9" s="11" customFormat="1" ht="12.75">
      <c r="A230" s="10"/>
      <c r="B230" s="12" t="s">
        <v>600</v>
      </c>
      <c r="C230" s="192"/>
      <c r="D230" s="173"/>
      <c r="E230" s="14" t="s">
        <v>597</v>
      </c>
      <c r="F230" s="18" t="s">
        <v>5</v>
      </c>
      <c r="G230" s="195"/>
      <c r="H230" s="135"/>
      <c r="I230" s="160"/>
    </row>
    <row r="231" spans="1:9" s="11" customFormat="1" ht="12.75">
      <c r="A231" s="10"/>
      <c r="B231" s="12" t="s">
        <v>600</v>
      </c>
      <c r="C231" s="175"/>
      <c r="D231" s="174"/>
      <c r="E231" s="14" t="s">
        <v>598</v>
      </c>
      <c r="F231" s="18" t="s">
        <v>5</v>
      </c>
      <c r="G231" s="177"/>
      <c r="H231" s="132"/>
      <c r="I231" s="161"/>
    </row>
    <row r="232" spans="1:9" s="11" customFormat="1" ht="12.75">
      <c r="A232" s="10"/>
      <c r="B232" s="12" t="s">
        <v>88</v>
      </c>
      <c r="C232" s="170" t="str">
        <f>HYPERLINK("rule-file/chubu/azumino.txt","安曇野市")</f>
        <v>安曇野市</v>
      </c>
      <c r="D232" s="142" t="s">
        <v>522</v>
      </c>
      <c r="E232" s="14" t="s">
        <v>517</v>
      </c>
      <c r="F232" s="18" t="s">
        <v>5</v>
      </c>
      <c r="G232" s="176" t="s">
        <v>216</v>
      </c>
      <c r="H232" s="131" t="s">
        <v>9</v>
      </c>
      <c r="I232" s="139">
        <v>38626</v>
      </c>
    </row>
    <row r="233" spans="1:9" s="11" customFormat="1" ht="12.75">
      <c r="A233" s="10"/>
      <c r="B233" s="12" t="s">
        <v>88</v>
      </c>
      <c r="C233" s="192"/>
      <c r="D233" s="173"/>
      <c r="E233" s="14" t="s">
        <v>518</v>
      </c>
      <c r="F233" s="18" t="s">
        <v>514</v>
      </c>
      <c r="G233" s="195"/>
      <c r="H233" s="135"/>
      <c r="I233" s="160"/>
    </row>
    <row r="234" spans="1:9" s="11" customFormat="1" ht="12.75">
      <c r="A234" s="10"/>
      <c r="B234" s="12" t="s">
        <v>88</v>
      </c>
      <c r="C234" s="192"/>
      <c r="D234" s="173"/>
      <c r="E234" s="14" t="s">
        <v>519</v>
      </c>
      <c r="F234" s="18" t="s">
        <v>5</v>
      </c>
      <c r="G234" s="195"/>
      <c r="H234" s="135"/>
      <c r="I234" s="160"/>
    </row>
    <row r="235" spans="1:9" s="11" customFormat="1" ht="12.75">
      <c r="A235" s="10"/>
      <c r="B235" s="12" t="s">
        <v>88</v>
      </c>
      <c r="C235" s="192"/>
      <c r="D235" s="173"/>
      <c r="E235" s="14" t="s">
        <v>520</v>
      </c>
      <c r="F235" s="18" t="s">
        <v>5</v>
      </c>
      <c r="G235" s="195"/>
      <c r="H235" s="135"/>
      <c r="I235" s="160"/>
    </row>
    <row r="236" spans="1:9" s="11" customFormat="1" ht="12.75">
      <c r="A236" s="10"/>
      <c r="B236" s="12" t="s">
        <v>88</v>
      </c>
      <c r="C236" s="175"/>
      <c r="D236" s="174"/>
      <c r="E236" s="14" t="s">
        <v>521</v>
      </c>
      <c r="F236" s="18" t="s">
        <v>5</v>
      </c>
      <c r="G236" s="177"/>
      <c r="H236" s="132"/>
      <c r="I236" s="161"/>
    </row>
    <row r="237" spans="1:9" s="11" customFormat="1" ht="12.75">
      <c r="A237" s="10"/>
      <c r="B237" s="12" t="s">
        <v>274</v>
      </c>
      <c r="C237" s="234" t="s">
        <v>280</v>
      </c>
      <c r="D237" s="223" t="s">
        <v>223</v>
      </c>
      <c r="E237" s="14" t="s">
        <v>280</v>
      </c>
      <c r="F237" s="18" t="s">
        <v>223</v>
      </c>
      <c r="G237" s="167"/>
      <c r="H237" s="131" t="s">
        <v>9</v>
      </c>
      <c r="I237" s="139">
        <v>38443</v>
      </c>
    </row>
    <row r="238" spans="1:9" s="11" customFormat="1" ht="25.5">
      <c r="A238" s="10"/>
      <c r="B238" s="12" t="s">
        <v>84</v>
      </c>
      <c r="C238" s="219"/>
      <c r="D238" s="173"/>
      <c r="E238" s="33" t="str">
        <f>HYPERLINK("rule-file/chubu/usudamachi.pdf","臼田町")</f>
        <v>臼田町</v>
      </c>
      <c r="F238" s="108" t="s">
        <v>281</v>
      </c>
      <c r="G238" s="168"/>
      <c r="H238" s="135"/>
      <c r="I238" s="160"/>
    </row>
    <row r="239" spans="1:9" s="11" customFormat="1" ht="12.75">
      <c r="A239" s="10"/>
      <c r="B239" s="12" t="s">
        <v>98</v>
      </c>
      <c r="C239" s="219"/>
      <c r="D239" s="173"/>
      <c r="E239" s="14" t="s">
        <v>282</v>
      </c>
      <c r="F239" s="18" t="s">
        <v>6</v>
      </c>
      <c r="G239" s="168"/>
      <c r="H239" s="135"/>
      <c r="I239" s="160"/>
    </row>
    <row r="240" spans="1:9" s="11" customFormat="1" ht="12.75">
      <c r="A240" s="10"/>
      <c r="B240" s="12" t="s">
        <v>88</v>
      </c>
      <c r="C240" s="220"/>
      <c r="D240" s="174"/>
      <c r="E240" s="14" t="s">
        <v>283</v>
      </c>
      <c r="F240" s="18" t="s">
        <v>6</v>
      </c>
      <c r="G240" s="169"/>
      <c r="H240" s="132"/>
      <c r="I240" s="161"/>
    </row>
    <row r="241" spans="1:9" s="11" customFormat="1" ht="12.75" customHeight="1">
      <c r="A241" s="10"/>
      <c r="B241" s="12" t="s">
        <v>84</v>
      </c>
      <c r="C241" s="32" t="str">
        <f>HYPERLINK("rule-file/chubu/shimosuwamachi.txt","下諏訪町")</f>
        <v>下諏訪町</v>
      </c>
      <c r="D241" s="20" t="s">
        <v>305</v>
      </c>
      <c r="E241" s="21"/>
      <c r="F241" s="26"/>
      <c r="G241" s="118"/>
      <c r="H241" s="82"/>
      <c r="I241" s="29"/>
    </row>
    <row r="242" spans="1:9" s="11" customFormat="1" ht="12.75" customHeight="1">
      <c r="A242" s="10"/>
      <c r="B242" s="12" t="s">
        <v>84</v>
      </c>
      <c r="C242" s="32" t="str">
        <f>HYPERLINK("rule-file/chubu/fujimimachi.txt","富士見町")</f>
        <v>富士見町</v>
      </c>
      <c r="D242" s="20" t="s">
        <v>306</v>
      </c>
      <c r="E242" s="21"/>
      <c r="F242" s="26"/>
      <c r="G242" s="118"/>
      <c r="H242" s="82"/>
      <c r="I242" s="29"/>
    </row>
    <row r="243" spans="1:9" s="11" customFormat="1" ht="12.75" customHeight="1">
      <c r="A243" s="10"/>
      <c r="B243" s="12" t="s">
        <v>88</v>
      </c>
      <c r="C243" s="32" t="str">
        <f>HYPERLINK("rule-file/chubu/tatsunomachi.txt","辰野町")</f>
        <v>辰野町</v>
      </c>
      <c r="D243" s="20" t="s">
        <v>450</v>
      </c>
      <c r="E243" s="21"/>
      <c r="F243" s="26"/>
      <c r="G243" s="118"/>
      <c r="H243" s="82"/>
      <c r="I243" s="29"/>
    </row>
    <row r="244" spans="1:9" s="11" customFormat="1" ht="12.75" customHeight="1">
      <c r="A244" s="10"/>
      <c r="B244" s="12" t="s">
        <v>88</v>
      </c>
      <c r="C244" s="32" t="str">
        <f>HYPERLINK("rule-file/chubu/minowamachi.txt","箕輪町")</f>
        <v>箕輪町</v>
      </c>
      <c r="D244" s="20" t="s">
        <v>601</v>
      </c>
      <c r="E244" s="21"/>
      <c r="F244" s="26"/>
      <c r="G244" s="118"/>
      <c r="H244" s="113"/>
      <c r="I244" s="29"/>
    </row>
    <row r="245" spans="1:9" s="11" customFormat="1" ht="12.75" customHeight="1">
      <c r="A245" s="10"/>
      <c r="B245" s="12" t="s">
        <v>88</v>
      </c>
      <c r="C245" s="32" t="str">
        <f>HYPERLINK("rule-file/chubu/matsukawamachi.txt","松川町")</f>
        <v>松川町</v>
      </c>
      <c r="D245" s="20" t="s">
        <v>483</v>
      </c>
      <c r="E245" s="21"/>
      <c r="F245" s="26"/>
      <c r="G245" s="118"/>
      <c r="H245" s="82"/>
      <c r="I245" s="29"/>
    </row>
    <row r="246" spans="1:9" s="11" customFormat="1" ht="12.75" customHeight="1">
      <c r="A246" s="10"/>
      <c r="B246" s="12" t="s">
        <v>84</v>
      </c>
      <c r="C246" s="32" t="str">
        <f>HYPERLINK("rule-file/chubu/ikedamachi.pdf","池田町")</f>
        <v>池田町</v>
      </c>
      <c r="D246" s="20" t="s">
        <v>307</v>
      </c>
      <c r="E246" s="21"/>
      <c r="F246" s="26"/>
      <c r="G246" s="118"/>
      <c r="H246" s="82"/>
      <c r="I246" s="29"/>
    </row>
    <row r="247" spans="1:9" s="11" customFormat="1" ht="12.75" customHeight="1">
      <c r="A247" s="10"/>
      <c r="B247" s="12" t="s">
        <v>84</v>
      </c>
      <c r="C247" s="32" t="str">
        <f>HYPERLINK("rule-file/chubu/obusemachi.txt","小布施町")</f>
        <v>小布施町</v>
      </c>
      <c r="D247" s="20" t="s">
        <v>309</v>
      </c>
      <c r="E247" s="21"/>
      <c r="F247" s="26"/>
      <c r="G247" s="118"/>
      <c r="H247" s="82"/>
      <c r="I247" s="29"/>
    </row>
    <row r="248" spans="1:9" s="11" customFormat="1" ht="12.75" customHeight="1">
      <c r="A248" s="10"/>
      <c r="B248" s="12" t="s">
        <v>98</v>
      </c>
      <c r="C248" s="32" t="str">
        <f>HYPERLINK("rule-file/chubu/shinanomachi.pdf","信濃町")</f>
        <v>信濃町</v>
      </c>
      <c r="D248" s="20" t="s">
        <v>310</v>
      </c>
      <c r="E248" s="21"/>
      <c r="F248" s="26"/>
      <c r="G248" s="118"/>
      <c r="H248" s="82"/>
      <c r="I248" s="29"/>
    </row>
    <row r="249" spans="1:9" s="11" customFormat="1">
      <c r="A249" s="10"/>
      <c r="B249" s="12" t="s">
        <v>84</v>
      </c>
      <c r="C249" s="32" t="str">
        <f>HYPERLINK("rule-file/chubu/matsukawamura.txt","松川村")</f>
        <v>松川村</v>
      </c>
      <c r="D249" s="20" t="s">
        <v>308</v>
      </c>
      <c r="E249" s="21"/>
      <c r="F249" s="26"/>
      <c r="G249" s="118"/>
      <c r="H249" s="82"/>
      <c r="I249" s="29"/>
    </row>
    <row r="250" spans="1:9" s="11" customFormat="1" ht="12.75" customHeight="1">
      <c r="A250" s="10"/>
      <c r="B250" s="12" t="s">
        <v>84</v>
      </c>
      <c r="C250" s="32" t="str">
        <f>HYPERLINK("rule-file/chubu/takayamamura.pdf","高山村")</f>
        <v>高山村</v>
      </c>
      <c r="D250" s="20" t="s">
        <v>311</v>
      </c>
      <c r="E250" s="21"/>
      <c r="F250" s="26"/>
      <c r="G250" s="118"/>
      <c r="H250" s="82"/>
      <c r="I250" s="29"/>
    </row>
    <row r="251" spans="1:9" s="11" customFormat="1" ht="12.75" customHeight="1">
      <c r="A251" s="10"/>
      <c r="B251" s="37" t="s">
        <v>285</v>
      </c>
      <c r="C251" s="38" t="str">
        <f>HYPERLINK("rule-file/chubu/pref_gifu.txt","岐阜県")</f>
        <v>岐阜県</v>
      </c>
      <c r="D251" s="39" t="s">
        <v>312</v>
      </c>
      <c r="E251" s="40"/>
      <c r="F251" s="44"/>
      <c r="G251" s="119"/>
      <c r="H251" s="82"/>
      <c r="I251" s="29"/>
    </row>
    <row r="252" spans="1:9" s="11" customFormat="1" ht="25.5">
      <c r="A252" s="10"/>
      <c r="B252" s="12" t="s">
        <v>285</v>
      </c>
      <c r="C252" s="218" t="str">
        <f>HYPERLINK("rule-file/chubu/gifu.txt","岐阜市")</f>
        <v>岐阜市</v>
      </c>
      <c r="D252" s="142" t="s">
        <v>181</v>
      </c>
      <c r="E252" s="14" t="s">
        <v>286</v>
      </c>
      <c r="F252" s="18" t="s">
        <v>287</v>
      </c>
      <c r="G252" s="167" t="s">
        <v>226</v>
      </c>
      <c r="H252" s="131" t="s">
        <v>4</v>
      </c>
      <c r="I252" s="139">
        <v>38718</v>
      </c>
    </row>
    <row r="253" spans="1:9" s="11" customFormat="1" ht="12.75">
      <c r="A253" s="10"/>
      <c r="B253" s="12" t="s">
        <v>275</v>
      </c>
      <c r="C253" s="220"/>
      <c r="D253" s="174"/>
      <c r="E253" s="14" t="s">
        <v>288</v>
      </c>
      <c r="F253" s="18" t="s">
        <v>6</v>
      </c>
      <c r="G253" s="169"/>
      <c r="H253" s="132"/>
      <c r="I253" s="141"/>
    </row>
    <row r="254" spans="1:9" s="11" customFormat="1" ht="25.5">
      <c r="A254" s="10"/>
      <c r="B254" s="12" t="s">
        <v>285</v>
      </c>
      <c r="C254" s="218" t="str">
        <f>HYPERLINK("rule-file/chubu/oogaki.txt","大垣市")</f>
        <v>大垣市</v>
      </c>
      <c r="D254" s="142" t="s">
        <v>115</v>
      </c>
      <c r="E254" s="14" t="s">
        <v>289</v>
      </c>
      <c r="F254" s="18" t="s">
        <v>115</v>
      </c>
      <c r="G254" s="167" t="s">
        <v>227</v>
      </c>
      <c r="H254" s="131" t="s">
        <v>4</v>
      </c>
      <c r="I254" s="139">
        <v>38803</v>
      </c>
    </row>
    <row r="255" spans="1:9" s="11" customFormat="1" ht="12.75">
      <c r="A255" s="10"/>
      <c r="B255" s="12" t="s">
        <v>275</v>
      </c>
      <c r="C255" s="219"/>
      <c r="D255" s="173"/>
      <c r="E255" s="14" t="s">
        <v>117</v>
      </c>
      <c r="F255" s="18" t="s">
        <v>8</v>
      </c>
      <c r="G255" s="168"/>
      <c r="H255" s="135"/>
      <c r="I255" s="160"/>
    </row>
    <row r="256" spans="1:9" s="11" customFormat="1" ht="12.75">
      <c r="A256" s="10"/>
      <c r="B256" s="12" t="s">
        <v>118</v>
      </c>
      <c r="C256" s="220"/>
      <c r="D256" s="174"/>
      <c r="E256" s="14" t="s">
        <v>119</v>
      </c>
      <c r="F256" s="18" t="s">
        <v>6</v>
      </c>
      <c r="G256" s="169"/>
      <c r="H256" s="132"/>
      <c r="I256" s="161"/>
    </row>
    <row r="257" spans="1:9" s="11" customFormat="1" ht="25.5">
      <c r="A257" s="10"/>
      <c r="B257" s="12" t="s">
        <v>285</v>
      </c>
      <c r="C257" s="218" t="str">
        <f>HYPERLINK("rule-file/chubu/takayama.txt","高山市")</f>
        <v>高山市</v>
      </c>
      <c r="D257" s="142" t="s">
        <v>125</v>
      </c>
      <c r="E257" s="14" t="s">
        <v>124</v>
      </c>
      <c r="F257" s="18" t="s">
        <v>125</v>
      </c>
      <c r="G257" s="167" t="s">
        <v>229</v>
      </c>
      <c r="H257" s="131" t="s">
        <v>4</v>
      </c>
      <c r="I257" s="139">
        <v>38384</v>
      </c>
    </row>
    <row r="258" spans="1:9" s="11" customFormat="1" ht="12.75">
      <c r="A258" s="10"/>
      <c r="B258" s="12" t="s">
        <v>275</v>
      </c>
      <c r="C258" s="219"/>
      <c r="D258" s="173"/>
      <c r="E258" s="13" t="s">
        <v>126</v>
      </c>
      <c r="F258" s="18" t="s">
        <v>7</v>
      </c>
      <c r="G258" s="168"/>
      <c r="H258" s="135"/>
      <c r="I258" s="160"/>
    </row>
    <row r="259" spans="1:9" s="11" customFormat="1" ht="12.75">
      <c r="A259" s="10"/>
      <c r="B259" s="12" t="s">
        <v>127</v>
      </c>
      <c r="C259" s="219"/>
      <c r="D259" s="173"/>
      <c r="E259" s="13" t="s">
        <v>128</v>
      </c>
      <c r="F259" s="18" t="s">
        <v>268</v>
      </c>
      <c r="G259" s="168"/>
      <c r="H259" s="135"/>
      <c r="I259" s="160"/>
    </row>
    <row r="260" spans="1:9" s="11" customFormat="1" ht="12.75">
      <c r="A260" s="10"/>
      <c r="B260" s="12" t="s">
        <v>275</v>
      </c>
      <c r="C260" s="219"/>
      <c r="D260" s="173"/>
      <c r="E260" s="13" t="s">
        <v>129</v>
      </c>
      <c r="F260" s="18" t="s">
        <v>6</v>
      </c>
      <c r="G260" s="168"/>
      <c r="H260" s="135"/>
      <c r="I260" s="160"/>
    </row>
    <row r="261" spans="1:9" s="11" customFormat="1" ht="12.75">
      <c r="A261" s="10"/>
      <c r="B261" s="12" t="s">
        <v>120</v>
      </c>
      <c r="C261" s="219"/>
      <c r="D261" s="173"/>
      <c r="E261" s="13" t="s">
        <v>130</v>
      </c>
      <c r="F261" s="18" t="s">
        <v>268</v>
      </c>
      <c r="G261" s="168"/>
      <c r="H261" s="135"/>
      <c r="I261" s="160"/>
    </row>
    <row r="262" spans="1:9" s="11" customFormat="1" ht="12.75">
      <c r="A262" s="10"/>
      <c r="B262" s="12" t="s">
        <v>275</v>
      </c>
      <c r="C262" s="219"/>
      <c r="D262" s="173"/>
      <c r="E262" s="13" t="s">
        <v>131</v>
      </c>
      <c r="F262" s="18" t="s">
        <v>218</v>
      </c>
      <c r="G262" s="168"/>
      <c r="H262" s="135"/>
      <c r="I262" s="160"/>
    </row>
    <row r="263" spans="1:9" s="11" customFormat="1" ht="12.75">
      <c r="A263" s="10"/>
      <c r="B263" s="12" t="s">
        <v>132</v>
      </c>
      <c r="C263" s="219"/>
      <c r="D263" s="173"/>
      <c r="E263" s="13" t="s">
        <v>133</v>
      </c>
      <c r="F263" s="18" t="s">
        <v>268</v>
      </c>
      <c r="G263" s="168"/>
      <c r="H263" s="135"/>
      <c r="I263" s="160"/>
    </row>
    <row r="264" spans="1:9" s="11" customFormat="1" ht="12.75">
      <c r="A264" s="10"/>
      <c r="B264" s="12" t="s">
        <v>275</v>
      </c>
      <c r="C264" s="219"/>
      <c r="D264" s="173"/>
      <c r="E264" s="13" t="s">
        <v>134</v>
      </c>
      <c r="F264" s="18" t="s">
        <v>6</v>
      </c>
      <c r="G264" s="168"/>
      <c r="H264" s="135"/>
      <c r="I264" s="160"/>
    </row>
    <row r="265" spans="1:9" s="11" customFormat="1" ht="12.75">
      <c r="A265" s="10"/>
      <c r="B265" s="12" t="s">
        <v>120</v>
      </c>
      <c r="C265" s="219"/>
      <c r="D265" s="173"/>
      <c r="E265" s="13" t="s">
        <v>135</v>
      </c>
      <c r="F265" s="18" t="s">
        <v>6</v>
      </c>
      <c r="G265" s="168"/>
      <c r="H265" s="135"/>
      <c r="I265" s="160"/>
    </row>
    <row r="266" spans="1:9" s="11" customFormat="1" ht="12.75">
      <c r="A266" s="10"/>
      <c r="B266" s="12" t="s">
        <v>120</v>
      </c>
      <c r="C266" s="220"/>
      <c r="D266" s="174"/>
      <c r="E266" s="13" t="s">
        <v>136</v>
      </c>
      <c r="F266" s="18" t="s">
        <v>7</v>
      </c>
      <c r="G266" s="169"/>
      <c r="H266" s="132"/>
      <c r="I266" s="161"/>
    </row>
    <row r="267" spans="1:9" s="11" customFormat="1" ht="25.5">
      <c r="A267" s="10"/>
      <c r="B267" s="12" t="s">
        <v>120</v>
      </c>
      <c r="C267" s="229" t="str">
        <f>HYPERLINK("rule-file/chubu/tajimi.txt","多治見市")</f>
        <v>多治見市</v>
      </c>
      <c r="D267" s="142" t="s">
        <v>385</v>
      </c>
      <c r="E267" s="14" t="s">
        <v>121</v>
      </c>
      <c r="F267" s="18" t="s">
        <v>122</v>
      </c>
      <c r="G267" s="189" t="s">
        <v>228</v>
      </c>
      <c r="H267" s="153" t="s">
        <v>222</v>
      </c>
      <c r="I267" s="186">
        <v>38740</v>
      </c>
    </row>
    <row r="268" spans="1:9" s="11" customFormat="1" ht="12.75">
      <c r="A268" s="10"/>
      <c r="B268" s="12" t="s">
        <v>120</v>
      </c>
      <c r="C268" s="230"/>
      <c r="D268" s="174"/>
      <c r="E268" s="14" t="s">
        <v>123</v>
      </c>
      <c r="F268" s="18" t="s">
        <v>6</v>
      </c>
      <c r="G268" s="191"/>
      <c r="H268" s="155"/>
      <c r="I268" s="216"/>
    </row>
    <row r="269" spans="1:9" s="11" customFormat="1" ht="12.75" customHeight="1">
      <c r="A269" s="10"/>
      <c r="B269" s="12" t="s">
        <v>285</v>
      </c>
      <c r="C269" s="218" t="str">
        <f>HYPERLINK("rule-file/chubu/kagamihara.pdf","各務原市")</f>
        <v>各務原市</v>
      </c>
      <c r="D269" s="142" t="s">
        <v>235</v>
      </c>
      <c r="E269" s="13" t="s">
        <v>137</v>
      </c>
      <c r="F269" s="18" t="s">
        <v>138</v>
      </c>
      <c r="G269" s="167" t="s">
        <v>216</v>
      </c>
      <c r="H269" s="131" t="s">
        <v>4</v>
      </c>
      <c r="I269" s="139">
        <v>38292</v>
      </c>
    </row>
    <row r="270" spans="1:9" s="11" customFormat="1" ht="12.75">
      <c r="A270" s="10"/>
      <c r="B270" s="12" t="s">
        <v>275</v>
      </c>
      <c r="C270" s="220"/>
      <c r="D270" s="174"/>
      <c r="E270" s="13" t="s">
        <v>139</v>
      </c>
      <c r="F270" s="18" t="s">
        <v>10</v>
      </c>
      <c r="G270" s="169"/>
      <c r="H270" s="132"/>
      <c r="I270" s="161"/>
    </row>
    <row r="271" spans="1:9" s="11" customFormat="1" ht="12.75">
      <c r="A271" s="10"/>
      <c r="B271" s="12" t="s">
        <v>118</v>
      </c>
      <c r="C271" s="170" t="str">
        <f>HYPERLINK("rule-file/chubu/mizuho.txt","瑞穂市")</f>
        <v>瑞穂市</v>
      </c>
      <c r="D271" s="142" t="s">
        <v>586</v>
      </c>
      <c r="E271" s="13" t="s">
        <v>584</v>
      </c>
      <c r="F271" s="19" t="s">
        <v>578</v>
      </c>
      <c r="G271" s="176" t="s">
        <v>216</v>
      </c>
      <c r="H271" s="131" t="s">
        <v>9</v>
      </c>
      <c r="I271" s="139">
        <v>37742</v>
      </c>
    </row>
    <row r="272" spans="1:9" s="11" customFormat="1" ht="12.75">
      <c r="A272" s="10"/>
      <c r="B272" s="12" t="s">
        <v>118</v>
      </c>
      <c r="C272" s="175"/>
      <c r="D272" s="144"/>
      <c r="E272" s="13" t="s">
        <v>585</v>
      </c>
      <c r="F272" s="19" t="s">
        <v>5</v>
      </c>
      <c r="G272" s="177"/>
      <c r="H272" s="132"/>
      <c r="I272" s="141"/>
    </row>
    <row r="273" spans="1:9" s="11" customFormat="1" ht="25.5" customHeight="1">
      <c r="A273" s="10"/>
      <c r="B273" s="12" t="s">
        <v>118</v>
      </c>
      <c r="C273" s="170" t="str">
        <f>HYPERLINK("rule-file/chubu/kani.pdf","可児市")</f>
        <v>可児市</v>
      </c>
      <c r="D273" s="178" t="s">
        <v>484</v>
      </c>
      <c r="E273" s="66" t="s">
        <v>485</v>
      </c>
      <c r="F273" s="19" t="s">
        <v>5</v>
      </c>
      <c r="G273" s="176" t="s">
        <v>216</v>
      </c>
      <c r="H273" s="131" t="s">
        <v>4</v>
      </c>
      <c r="I273" s="139">
        <v>39203</v>
      </c>
    </row>
    <row r="274" spans="1:9" s="11" customFormat="1" ht="12.75">
      <c r="A274" s="10"/>
      <c r="B274" s="12" t="s">
        <v>118</v>
      </c>
      <c r="C274" s="172"/>
      <c r="D274" s="201"/>
      <c r="E274" s="66" t="s">
        <v>486</v>
      </c>
      <c r="F274" s="19" t="s">
        <v>5</v>
      </c>
      <c r="G274" s="177"/>
      <c r="H274" s="132"/>
      <c r="I274" s="141"/>
    </row>
    <row r="275" spans="1:9" s="11" customFormat="1" ht="25.5" customHeight="1">
      <c r="A275" s="10"/>
      <c r="B275" s="12" t="s">
        <v>118</v>
      </c>
      <c r="C275" s="170" t="str">
        <f>HYPERLINK("rule-file/chubu/kaizu.txt","海津市")</f>
        <v>海津市</v>
      </c>
      <c r="D275" s="178" t="s">
        <v>487</v>
      </c>
      <c r="E275" s="66" t="s">
        <v>488</v>
      </c>
      <c r="F275" s="48" t="s">
        <v>5</v>
      </c>
      <c r="G275" s="176" t="s">
        <v>216</v>
      </c>
      <c r="H275" s="131" t="s">
        <v>9</v>
      </c>
      <c r="I275" s="133">
        <v>39169</v>
      </c>
    </row>
    <row r="276" spans="1:9" s="11" customFormat="1" ht="13.5" customHeight="1">
      <c r="A276" s="10"/>
      <c r="B276" s="12" t="s">
        <v>118</v>
      </c>
      <c r="C276" s="171"/>
      <c r="D276" s="193"/>
      <c r="E276" s="66" t="s">
        <v>489</v>
      </c>
      <c r="F276" s="48" t="s">
        <v>5</v>
      </c>
      <c r="G276" s="195"/>
      <c r="H276" s="135"/>
      <c r="I276" s="217"/>
    </row>
    <row r="277" spans="1:9" s="11" customFormat="1" ht="13.5" customHeight="1">
      <c r="A277" s="10"/>
      <c r="B277" s="12" t="s">
        <v>118</v>
      </c>
      <c r="C277" s="172"/>
      <c r="D277" s="201"/>
      <c r="E277" s="66" t="s">
        <v>490</v>
      </c>
      <c r="F277" s="48" t="s">
        <v>5</v>
      </c>
      <c r="G277" s="177"/>
      <c r="H277" s="132"/>
      <c r="I277" s="215"/>
    </row>
    <row r="278" spans="1:9" s="11" customFormat="1" ht="12.75" customHeight="1">
      <c r="A278" s="10"/>
      <c r="B278" s="12" t="s">
        <v>285</v>
      </c>
      <c r="C278" s="34" t="str">
        <f>HYPERLINK("rule-file/chubu/yorocho.txt","養老町")</f>
        <v>養老町</v>
      </c>
      <c r="D278" s="20" t="s">
        <v>313</v>
      </c>
      <c r="E278" s="21"/>
      <c r="F278" s="26"/>
      <c r="G278" s="118"/>
      <c r="H278" s="82"/>
      <c r="I278" s="57"/>
    </row>
    <row r="279" spans="1:9" s="11" customFormat="1" ht="12.75" customHeight="1">
      <c r="A279" s="10"/>
      <c r="B279" s="12" t="s">
        <v>118</v>
      </c>
      <c r="C279" s="34" t="str">
        <f>HYPERLINK("rule-file/chubu/wanouchicho.txt","輪之内町")</f>
        <v>輪之内町</v>
      </c>
      <c r="D279" s="20" t="s">
        <v>587</v>
      </c>
      <c r="E279" s="21"/>
      <c r="F279" s="26"/>
      <c r="G279" s="118"/>
      <c r="H279" s="82"/>
      <c r="I279" s="57"/>
    </row>
    <row r="280" spans="1:9" s="11" customFormat="1">
      <c r="A280" s="10"/>
      <c r="B280" s="37" t="s">
        <v>140</v>
      </c>
      <c r="C280" s="46" t="str">
        <f>HYPERLINK("rule-file/chubu/pref_shizuoka.txt","静岡県")</f>
        <v>静岡県</v>
      </c>
      <c r="D280" s="39" t="s">
        <v>314</v>
      </c>
      <c r="E280" s="40"/>
      <c r="F280" s="44"/>
      <c r="G280" s="119"/>
      <c r="H280" s="82"/>
      <c r="I280" s="29"/>
    </row>
    <row r="281" spans="1:9" s="11" customFormat="1" ht="25.5">
      <c r="A281" s="10"/>
      <c r="B281" s="12" t="s">
        <v>140</v>
      </c>
      <c r="C281" s="218" t="str">
        <f>HYPERLINK("rule-file/chubu/shizuoka.txt","静岡市")</f>
        <v>静岡市</v>
      </c>
      <c r="D281" s="142" t="s">
        <v>182</v>
      </c>
      <c r="E281" s="33" t="str">
        <f>HYPERLINK("rule-file/chubu/shizuoka_old.pdf","静岡市")</f>
        <v>静岡市</v>
      </c>
      <c r="F281" s="42" t="s">
        <v>414</v>
      </c>
      <c r="G281" s="167" t="s">
        <v>413</v>
      </c>
      <c r="H281" s="162" t="s">
        <v>9</v>
      </c>
      <c r="I281" s="158">
        <v>37712</v>
      </c>
    </row>
    <row r="282" spans="1:9" s="11" customFormat="1" ht="12.75">
      <c r="A282" s="10"/>
      <c r="B282" s="12" t="s">
        <v>276</v>
      </c>
      <c r="C282" s="219"/>
      <c r="D282" s="173"/>
      <c r="E282" s="14" t="s">
        <v>141</v>
      </c>
      <c r="F282" s="18" t="s">
        <v>5</v>
      </c>
      <c r="G282" s="168"/>
      <c r="H282" s="163"/>
      <c r="I282" s="159"/>
    </row>
    <row r="283" spans="1:9" s="11" customFormat="1" ht="12.75">
      <c r="A283" s="10"/>
      <c r="B283" s="12" t="s">
        <v>142</v>
      </c>
      <c r="C283" s="220"/>
      <c r="D283" s="174"/>
      <c r="E283" s="14" t="s">
        <v>143</v>
      </c>
      <c r="F283" s="18" t="s">
        <v>10</v>
      </c>
      <c r="G283" s="169"/>
      <c r="H283" s="85" t="s">
        <v>4</v>
      </c>
      <c r="I283" s="30">
        <v>38807</v>
      </c>
    </row>
    <row r="284" spans="1:9" s="11" customFormat="1" ht="25.5">
      <c r="A284" s="10"/>
      <c r="B284" s="12" t="s">
        <v>140</v>
      </c>
      <c r="C284" s="218" t="str">
        <f>HYPERLINK("rule-file/chubu/hamamatsu.txt","浜松市")</f>
        <v>浜松市</v>
      </c>
      <c r="D284" s="142" t="s">
        <v>145</v>
      </c>
      <c r="E284" s="14" t="s">
        <v>144</v>
      </c>
      <c r="F284" s="18" t="s">
        <v>145</v>
      </c>
      <c r="G284" s="167" t="s">
        <v>230</v>
      </c>
      <c r="H284" s="131" t="s">
        <v>4</v>
      </c>
      <c r="I284" s="139">
        <v>38534</v>
      </c>
    </row>
    <row r="285" spans="1:9" s="11" customFormat="1" ht="12.75">
      <c r="A285" s="10"/>
      <c r="B285" s="12" t="s">
        <v>276</v>
      </c>
      <c r="C285" s="219"/>
      <c r="D285" s="173"/>
      <c r="E285" s="13" t="s">
        <v>146</v>
      </c>
      <c r="F285" s="18" t="s">
        <v>267</v>
      </c>
      <c r="G285" s="168"/>
      <c r="H285" s="135"/>
      <c r="I285" s="140"/>
    </row>
    <row r="286" spans="1:9" s="11" customFormat="1" ht="12.75">
      <c r="A286" s="10"/>
      <c r="B286" s="12" t="s">
        <v>276</v>
      </c>
      <c r="C286" s="219"/>
      <c r="D286" s="173"/>
      <c r="E286" s="13" t="s">
        <v>147</v>
      </c>
      <c r="F286" s="18" t="s">
        <v>267</v>
      </c>
      <c r="G286" s="168"/>
      <c r="H286" s="135"/>
      <c r="I286" s="140"/>
    </row>
    <row r="287" spans="1:9" s="11" customFormat="1" ht="12.75">
      <c r="A287" s="10"/>
      <c r="B287" s="12" t="s">
        <v>276</v>
      </c>
      <c r="C287" s="219"/>
      <c r="D287" s="173"/>
      <c r="E287" s="13" t="s">
        <v>148</v>
      </c>
      <c r="F287" s="18" t="s">
        <v>6</v>
      </c>
      <c r="G287" s="168"/>
      <c r="H287" s="135"/>
      <c r="I287" s="140"/>
    </row>
    <row r="288" spans="1:9" s="11" customFormat="1" ht="12.75">
      <c r="A288" s="10"/>
      <c r="B288" s="12" t="s">
        <v>149</v>
      </c>
      <c r="C288" s="219"/>
      <c r="D288" s="173"/>
      <c r="E288" s="13" t="s">
        <v>150</v>
      </c>
      <c r="F288" s="18" t="s">
        <v>7</v>
      </c>
      <c r="G288" s="168"/>
      <c r="H288" s="135"/>
      <c r="I288" s="140"/>
    </row>
    <row r="289" spans="1:9" s="11" customFormat="1" ht="12.75">
      <c r="A289" s="10"/>
      <c r="B289" s="12" t="s">
        <v>151</v>
      </c>
      <c r="C289" s="219"/>
      <c r="D289" s="173"/>
      <c r="E289" s="13" t="s">
        <v>152</v>
      </c>
      <c r="F289" s="18" t="s">
        <v>6</v>
      </c>
      <c r="G289" s="168"/>
      <c r="H289" s="135"/>
      <c r="I289" s="140"/>
    </row>
    <row r="290" spans="1:9" s="11" customFormat="1" ht="12.75">
      <c r="A290" s="10"/>
      <c r="B290" s="12" t="s">
        <v>149</v>
      </c>
      <c r="C290" s="219"/>
      <c r="D290" s="173"/>
      <c r="E290" s="13" t="s">
        <v>153</v>
      </c>
      <c r="F290" s="18" t="s">
        <v>6</v>
      </c>
      <c r="G290" s="168"/>
      <c r="H290" s="135"/>
      <c r="I290" s="140"/>
    </row>
    <row r="291" spans="1:9" s="11" customFormat="1" ht="12.75">
      <c r="A291" s="10"/>
      <c r="B291" s="12" t="s">
        <v>149</v>
      </c>
      <c r="C291" s="219"/>
      <c r="D291" s="173"/>
      <c r="E291" s="13" t="s">
        <v>154</v>
      </c>
      <c r="F291" s="18" t="s">
        <v>6</v>
      </c>
      <c r="G291" s="168"/>
      <c r="H291" s="135"/>
      <c r="I291" s="140"/>
    </row>
    <row r="292" spans="1:9" s="11" customFormat="1" ht="12.75">
      <c r="A292" s="10"/>
      <c r="B292" s="12" t="s">
        <v>149</v>
      </c>
      <c r="C292" s="219"/>
      <c r="D292" s="173"/>
      <c r="E292" s="13" t="s">
        <v>155</v>
      </c>
      <c r="F292" s="18" t="s">
        <v>348</v>
      </c>
      <c r="G292" s="168"/>
      <c r="H292" s="135"/>
      <c r="I292" s="140"/>
    </row>
    <row r="293" spans="1:9" s="11" customFormat="1" ht="12.75">
      <c r="A293" s="10"/>
      <c r="B293" s="12" t="s">
        <v>156</v>
      </c>
      <c r="C293" s="219"/>
      <c r="D293" s="173"/>
      <c r="E293" s="13" t="s">
        <v>157</v>
      </c>
      <c r="F293" s="18" t="s">
        <v>6</v>
      </c>
      <c r="G293" s="168"/>
      <c r="H293" s="135"/>
      <c r="I293" s="140"/>
    </row>
    <row r="294" spans="1:9" s="11" customFormat="1" ht="12.75">
      <c r="A294" s="10"/>
      <c r="B294" s="12" t="s">
        <v>149</v>
      </c>
      <c r="C294" s="219"/>
      <c r="D294" s="173"/>
      <c r="E294" s="13" t="s">
        <v>158</v>
      </c>
      <c r="F294" s="18" t="s">
        <v>6</v>
      </c>
      <c r="G294" s="168"/>
      <c r="H294" s="135"/>
      <c r="I294" s="140"/>
    </row>
    <row r="295" spans="1:9" s="11" customFormat="1" ht="12.75">
      <c r="A295" s="10"/>
      <c r="B295" s="12" t="s">
        <v>149</v>
      </c>
      <c r="C295" s="220"/>
      <c r="D295" s="174"/>
      <c r="E295" s="13" t="s">
        <v>159</v>
      </c>
      <c r="F295" s="18" t="s">
        <v>6</v>
      </c>
      <c r="G295" s="169"/>
      <c r="H295" s="132"/>
      <c r="I295" s="141"/>
    </row>
    <row r="296" spans="1:9" s="11" customFormat="1" ht="13.5" customHeight="1">
      <c r="A296" s="10"/>
      <c r="B296" s="12" t="s">
        <v>142</v>
      </c>
      <c r="C296" s="170" t="str">
        <f>HYPERLINK("rule-file/chubu/numazu.txt","沼津市")</f>
        <v>沼津市</v>
      </c>
      <c r="D296" s="236" t="s">
        <v>491</v>
      </c>
      <c r="E296" s="66" t="s">
        <v>492</v>
      </c>
      <c r="F296" s="48" t="s">
        <v>5</v>
      </c>
      <c r="G296" s="202" t="s">
        <v>216</v>
      </c>
      <c r="H296" s="131" t="s">
        <v>4</v>
      </c>
      <c r="I296" s="139">
        <v>39173</v>
      </c>
    </row>
    <row r="297" spans="1:9" s="11" customFormat="1" ht="13.5" customHeight="1">
      <c r="A297" s="10"/>
      <c r="B297" s="12" t="s">
        <v>142</v>
      </c>
      <c r="C297" s="172"/>
      <c r="D297" s="179"/>
      <c r="E297" s="66" t="s">
        <v>493</v>
      </c>
      <c r="F297" s="48" t="s">
        <v>5</v>
      </c>
      <c r="G297" s="204"/>
      <c r="H297" s="132"/>
      <c r="I297" s="141"/>
    </row>
    <row r="298" spans="1:9" s="11" customFormat="1">
      <c r="A298" s="10"/>
      <c r="B298" s="12" t="s">
        <v>140</v>
      </c>
      <c r="C298" s="36" t="str">
        <f>HYPERLINK("rule-file/chubu/atami.txt","熱海市")</f>
        <v>熱海市</v>
      </c>
      <c r="D298" s="20" t="s">
        <v>315</v>
      </c>
      <c r="E298" s="21"/>
      <c r="F298" s="26"/>
      <c r="G298" s="118"/>
      <c r="H298" s="82"/>
      <c r="I298" s="29"/>
    </row>
    <row r="299" spans="1:9" s="11" customFormat="1">
      <c r="A299" s="10"/>
      <c r="B299" s="12" t="s">
        <v>140</v>
      </c>
      <c r="C299" s="36" t="str">
        <f>HYPERLINK("rule-file/chubu/fujinomiya.pdf","富士宮市")</f>
        <v>富士宮市</v>
      </c>
      <c r="D299" s="20" t="s">
        <v>316</v>
      </c>
      <c r="E299" s="21"/>
      <c r="F299" s="26"/>
      <c r="G299" s="118"/>
      <c r="H299" s="82"/>
      <c r="I299" s="29"/>
    </row>
    <row r="300" spans="1:9" s="11" customFormat="1" ht="25.5">
      <c r="A300" s="10"/>
      <c r="B300" s="12" t="s">
        <v>142</v>
      </c>
      <c r="C300" s="225" t="str">
        <f>HYPERLINK("rule-file/chubu/shimada.txt","島田市")</f>
        <v>島田市</v>
      </c>
      <c r="D300" s="167" t="s">
        <v>510</v>
      </c>
      <c r="E300" s="61" t="s">
        <v>494</v>
      </c>
      <c r="F300" s="62" t="s">
        <v>497</v>
      </c>
      <c r="G300" s="176" t="s">
        <v>496</v>
      </c>
      <c r="H300" s="164" t="s">
        <v>4</v>
      </c>
      <c r="I300" s="133">
        <v>39539</v>
      </c>
    </row>
    <row r="301" spans="1:9" s="11" customFormat="1" ht="13.5" customHeight="1">
      <c r="A301" s="10"/>
      <c r="B301" s="12" t="s">
        <v>142</v>
      </c>
      <c r="C301" s="226"/>
      <c r="D301" s="196"/>
      <c r="E301" s="61" t="s">
        <v>495</v>
      </c>
      <c r="F301" s="62"/>
      <c r="G301" s="177"/>
      <c r="H301" s="166"/>
      <c r="I301" s="215"/>
    </row>
    <row r="302" spans="1:9" s="11" customFormat="1">
      <c r="A302" s="10"/>
      <c r="B302" s="12" t="s">
        <v>140</v>
      </c>
      <c r="C302" s="32" t="str">
        <f>HYPERLINK("rule-file/chubu/fuji.txt","富士市")</f>
        <v>富士市</v>
      </c>
      <c r="D302" s="20" t="s">
        <v>386</v>
      </c>
      <c r="E302" s="21"/>
      <c r="F302" s="26"/>
      <c r="G302" s="118"/>
      <c r="H302" s="82"/>
      <c r="I302" s="29"/>
    </row>
    <row r="303" spans="1:9" s="11" customFormat="1">
      <c r="A303" s="10"/>
      <c r="B303" s="12" t="s">
        <v>160</v>
      </c>
      <c r="C303" s="32" t="str">
        <f>HYPERLINK("rule-file/chubu/iwata.txt","磐田市")</f>
        <v>磐田市</v>
      </c>
      <c r="D303" s="20" t="s">
        <v>167</v>
      </c>
      <c r="E303" s="21"/>
      <c r="F303" s="26"/>
      <c r="G303" s="118"/>
      <c r="H303" s="82"/>
      <c r="I303" s="29"/>
    </row>
    <row r="304" spans="1:9" s="11" customFormat="1" ht="38.25">
      <c r="A304" s="10"/>
      <c r="B304" s="12" t="s">
        <v>140</v>
      </c>
      <c r="C304" s="218" t="str">
        <f>HYPERLINK("rule-file/chubu/kakegawa.txt","掛川市")</f>
        <v>掛川市</v>
      </c>
      <c r="D304" s="205" t="s">
        <v>161</v>
      </c>
      <c r="E304" s="33" t="str">
        <f>HYPERLINK("rule-file/chubu/kakegawa_old.pdf","掛川市")</f>
        <v>掛川市</v>
      </c>
      <c r="F304" s="42" t="s">
        <v>387</v>
      </c>
      <c r="G304" s="167" t="s">
        <v>460</v>
      </c>
      <c r="H304" s="131" t="s">
        <v>9</v>
      </c>
      <c r="I304" s="139">
        <v>38443</v>
      </c>
    </row>
    <row r="305" spans="1:9" s="11" customFormat="1" ht="25.5">
      <c r="A305" s="10"/>
      <c r="B305" s="12" t="s">
        <v>140</v>
      </c>
      <c r="C305" s="219"/>
      <c r="D305" s="206"/>
      <c r="E305" s="33" t="str">
        <f>HYPERLINK("rule-file/chubu/oosukacho.pdf","大須賀町")</f>
        <v>大須賀町</v>
      </c>
      <c r="F305" s="42" t="s">
        <v>116</v>
      </c>
      <c r="G305" s="168"/>
      <c r="H305" s="135"/>
      <c r="I305" s="140"/>
    </row>
    <row r="306" spans="1:9" s="11" customFormat="1" ht="12.75">
      <c r="A306" s="10"/>
      <c r="B306" s="12" t="s">
        <v>162</v>
      </c>
      <c r="C306" s="220"/>
      <c r="D306" s="207"/>
      <c r="E306" s="14" t="s">
        <v>163</v>
      </c>
      <c r="F306" s="18" t="s">
        <v>6</v>
      </c>
      <c r="G306" s="169"/>
      <c r="H306" s="132"/>
      <c r="I306" s="141"/>
    </row>
    <row r="307" spans="1:9" s="11" customFormat="1">
      <c r="A307" s="10"/>
      <c r="B307" s="12" t="s">
        <v>498</v>
      </c>
      <c r="C307" s="70" t="str">
        <f>HYPERLINK("rule-file/chubu/fujieda.txt","藤枝市")</f>
        <v>藤枝市</v>
      </c>
      <c r="D307" s="71" t="s">
        <v>499</v>
      </c>
      <c r="E307" s="69"/>
      <c r="F307" s="19"/>
      <c r="G307" s="117"/>
      <c r="H307" s="82"/>
      <c r="I307" s="57"/>
    </row>
    <row r="308" spans="1:9" s="11" customFormat="1">
      <c r="A308" s="10"/>
      <c r="B308" s="12" t="s">
        <v>498</v>
      </c>
      <c r="C308" s="70" t="str">
        <f>HYPERLINK("rule-file/chubu/gotenba.txt","御殿場市")</f>
        <v>御殿場市</v>
      </c>
      <c r="D308" s="71" t="s">
        <v>523</v>
      </c>
      <c r="E308" s="69"/>
      <c r="F308" s="19"/>
      <c r="G308" s="117"/>
      <c r="H308" s="82"/>
      <c r="I308" s="57"/>
    </row>
    <row r="309" spans="1:9" s="11" customFormat="1" ht="13.5" customHeight="1">
      <c r="A309" s="10"/>
      <c r="B309" s="12" t="s">
        <v>602</v>
      </c>
      <c r="C309" s="170" t="str">
        <f>HYPERLINK("rule-file/chubu/fukuroi.txt","袋井市")</f>
        <v>袋井市</v>
      </c>
      <c r="D309" s="223" t="s">
        <v>603</v>
      </c>
      <c r="E309" s="66" t="s">
        <v>604</v>
      </c>
      <c r="F309" s="48" t="s">
        <v>5</v>
      </c>
      <c r="G309" s="176" t="s">
        <v>599</v>
      </c>
      <c r="H309" s="131" t="s">
        <v>599</v>
      </c>
      <c r="I309" s="139">
        <v>38443</v>
      </c>
    </row>
    <row r="310" spans="1:9" s="11" customFormat="1" ht="13.5" customHeight="1">
      <c r="A310" s="10"/>
      <c r="B310" s="12" t="s">
        <v>498</v>
      </c>
      <c r="C310" s="172"/>
      <c r="D310" s="174"/>
      <c r="E310" s="66" t="s">
        <v>605</v>
      </c>
      <c r="F310" s="48" t="s">
        <v>5</v>
      </c>
      <c r="G310" s="177"/>
      <c r="H310" s="132"/>
      <c r="I310" s="141"/>
    </row>
    <row r="311" spans="1:9" s="11" customFormat="1">
      <c r="A311" s="10"/>
      <c r="B311" s="37" t="s">
        <v>164</v>
      </c>
      <c r="C311" s="38" t="str">
        <f>HYPERLINK("rule-file/chubu/pref_aichi.txt","愛知県")</f>
        <v>愛知県</v>
      </c>
      <c r="D311" s="39" t="s">
        <v>388</v>
      </c>
      <c r="E311" s="43"/>
      <c r="F311" s="44"/>
      <c r="G311" s="119"/>
      <c r="H311" s="82"/>
      <c r="I311" s="29"/>
    </row>
    <row r="312" spans="1:9" s="11" customFormat="1">
      <c r="A312" s="10"/>
      <c r="B312" s="12" t="s">
        <v>164</v>
      </c>
      <c r="C312" s="34" t="str">
        <f>HYPERLINK("rule-file/chubu/nagoya.txt","名古屋市")</f>
        <v>名古屋市</v>
      </c>
      <c r="D312" s="20" t="s">
        <v>389</v>
      </c>
      <c r="E312" s="19"/>
      <c r="F312" s="26"/>
      <c r="G312" s="118"/>
      <c r="H312" s="82"/>
      <c r="I312" s="29"/>
    </row>
    <row r="313" spans="1:9" s="11" customFormat="1">
      <c r="A313" s="10"/>
      <c r="B313" s="12" t="s">
        <v>164</v>
      </c>
      <c r="C313" s="34" t="str">
        <f>HYPERLINK("rule-file/chubu/toyohashi.pdf","豊橋市")</f>
        <v>豊橋市</v>
      </c>
      <c r="D313" s="20" t="s">
        <v>168</v>
      </c>
      <c r="E313" s="19"/>
      <c r="F313" s="26"/>
      <c r="G313" s="118"/>
      <c r="H313" s="82"/>
      <c r="I313" s="29"/>
    </row>
    <row r="314" spans="1:9" s="11" customFormat="1" ht="25.5">
      <c r="A314" s="10"/>
      <c r="B314" s="12" t="s">
        <v>164</v>
      </c>
      <c r="C314" s="218" t="str">
        <f>HYPERLINK("rule-file/chubu/okazaki.txt","岡崎市")</f>
        <v>岡崎市</v>
      </c>
      <c r="D314" s="142" t="s">
        <v>166</v>
      </c>
      <c r="E314" s="13" t="s">
        <v>165</v>
      </c>
      <c r="F314" s="18" t="s">
        <v>166</v>
      </c>
      <c r="G314" s="167" t="s">
        <v>231</v>
      </c>
      <c r="H314" s="131" t="s">
        <v>4</v>
      </c>
      <c r="I314" s="139">
        <v>38718</v>
      </c>
    </row>
    <row r="315" spans="1:9" s="11" customFormat="1" ht="12.75">
      <c r="A315" s="10"/>
      <c r="B315" s="12" t="s">
        <v>277</v>
      </c>
      <c r="C315" s="220"/>
      <c r="D315" s="174"/>
      <c r="E315" s="13" t="s">
        <v>184</v>
      </c>
      <c r="F315" s="18" t="s">
        <v>6</v>
      </c>
      <c r="G315" s="169"/>
      <c r="H315" s="132"/>
      <c r="I315" s="161"/>
    </row>
    <row r="316" spans="1:9" s="11" customFormat="1">
      <c r="A316" s="10"/>
      <c r="B316" s="12" t="s">
        <v>185</v>
      </c>
      <c r="C316" s="34" t="str">
        <f>HYPERLINK("rule-file/chubu/handa.pdf","半田市")</f>
        <v>半田市</v>
      </c>
      <c r="D316" s="20" t="s">
        <v>169</v>
      </c>
      <c r="E316" s="19"/>
      <c r="F316" s="26"/>
      <c r="G316" s="118"/>
      <c r="H316" s="82"/>
      <c r="I316" s="29"/>
    </row>
    <row r="317" spans="1:9" s="11" customFormat="1">
      <c r="A317" s="10"/>
      <c r="B317" s="12" t="s">
        <v>164</v>
      </c>
      <c r="C317" s="34" t="str">
        <f>HYPERLINK("rule-file/chubu/kasugai.pdf","春日井市")</f>
        <v>春日井市</v>
      </c>
      <c r="D317" s="20" t="s">
        <v>170</v>
      </c>
      <c r="E317" s="19"/>
      <c r="F317" s="26"/>
      <c r="G317" s="118"/>
      <c r="H317" s="82"/>
      <c r="I317" s="29"/>
    </row>
    <row r="318" spans="1:9" s="11" customFormat="1" ht="13.5" customHeight="1">
      <c r="A318" s="10"/>
      <c r="B318" s="12" t="s">
        <v>185</v>
      </c>
      <c r="C318" s="145" t="str">
        <f>HYPERLINK("rule-file/chubu/toyokawa.txt","豊川市")</f>
        <v>豊川市</v>
      </c>
      <c r="D318" s="167" t="s">
        <v>526</v>
      </c>
      <c r="E318" s="48" t="s">
        <v>524</v>
      </c>
      <c r="F318" s="26" t="s">
        <v>514</v>
      </c>
      <c r="G318" s="176" t="s">
        <v>216</v>
      </c>
      <c r="H318" s="131" t="s">
        <v>4</v>
      </c>
      <c r="I318" s="139">
        <v>38749</v>
      </c>
    </row>
    <row r="319" spans="1:9" s="11" customFormat="1" ht="13.5" customHeight="1">
      <c r="A319" s="10"/>
      <c r="B319" s="12" t="s">
        <v>185</v>
      </c>
      <c r="C319" s="147"/>
      <c r="D319" s="196"/>
      <c r="E319" s="48" t="s">
        <v>525</v>
      </c>
      <c r="F319" s="26" t="s">
        <v>5</v>
      </c>
      <c r="G319" s="177"/>
      <c r="H319" s="132"/>
      <c r="I319" s="161"/>
    </row>
    <row r="320" spans="1:9" s="11" customFormat="1">
      <c r="A320" s="10"/>
      <c r="B320" s="12" t="s">
        <v>185</v>
      </c>
      <c r="C320" s="34" t="str">
        <f>HYPERLINK("rule-file/chubu/anjo.txt","安城市")</f>
        <v>安城市</v>
      </c>
      <c r="D320" s="20" t="s">
        <v>500</v>
      </c>
      <c r="E320" s="19"/>
      <c r="F320" s="26"/>
      <c r="G320" s="118"/>
      <c r="H320" s="82"/>
      <c r="I320" s="29"/>
    </row>
    <row r="321" spans="1:9" s="11" customFormat="1">
      <c r="A321" s="10"/>
      <c r="B321" s="12" t="s">
        <v>164</v>
      </c>
      <c r="C321" s="34" t="str">
        <f>HYPERLINK("rule-file/chubu/komaki.txt","小牧市")</f>
        <v>小牧市</v>
      </c>
      <c r="D321" s="20" t="s">
        <v>353</v>
      </c>
      <c r="E321" s="19"/>
      <c r="F321" s="26"/>
      <c r="G321" s="118"/>
      <c r="H321" s="82"/>
      <c r="I321" s="29"/>
    </row>
    <row r="322" spans="1:9" s="11" customFormat="1">
      <c r="A322" s="10"/>
      <c r="B322" s="12" t="s">
        <v>164</v>
      </c>
      <c r="C322" s="34" t="str">
        <f>HYPERLINK("rule-file/chubu/tokai.txt","東海市")</f>
        <v>東海市</v>
      </c>
      <c r="D322" s="20" t="s">
        <v>390</v>
      </c>
      <c r="E322" s="19"/>
      <c r="F322" s="26"/>
      <c r="G322" s="118"/>
      <c r="H322" s="82"/>
      <c r="I322" s="29"/>
    </row>
    <row r="323" spans="1:9" s="11" customFormat="1">
      <c r="A323" s="10"/>
      <c r="B323" s="12" t="s">
        <v>164</v>
      </c>
      <c r="C323" s="34" t="str">
        <f>HYPERLINK("rule-file/chubu/oobu.txt","大府市")</f>
        <v>大府市</v>
      </c>
      <c r="D323" s="20" t="s">
        <v>354</v>
      </c>
      <c r="E323" s="19"/>
      <c r="F323" s="26"/>
      <c r="G323" s="118"/>
      <c r="H323" s="82"/>
      <c r="I323" s="29"/>
    </row>
    <row r="324" spans="1:9" s="11" customFormat="1">
      <c r="A324" s="10"/>
      <c r="B324" s="12" t="s">
        <v>185</v>
      </c>
      <c r="C324" s="74" t="str">
        <f>HYPERLINK("rule-file/chubu/nisshin.txt","日進市")</f>
        <v>日進市</v>
      </c>
      <c r="D324" s="75" t="s">
        <v>451</v>
      </c>
      <c r="E324" s="76"/>
      <c r="F324" s="77"/>
      <c r="G324" s="122"/>
      <c r="H324" s="82"/>
      <c r="I324" s="29"/>
    </row>
    <row r="325" spans="1:9" s="11" customFormat="1" ht="25.5">
      <c r="A325" s="10"/>
      <c r="B325" s="12" t="s">
        <v>164</v>
      </c>
      <c r="C325" s="239" t="str">
        <f>HYPERLINK("rule-file/chubu/kitanagoya.txt","北名古屋市")</f>
        <v>北名古屋市</v>
      </c>
      <c r="D325" s="143" t="s">
        <v>236</v>
      </c>
      <c r="E325" s="72" t="str">
        <f>HYPERLINK("rule-file/chubu/shikatsu.txt","師勝町")</f>
        <v>師勝町</v>
      </c>
      <c r="F325" s="73" t="s">
        <v>186</v>
      </c>
      <c r="G325" s="168" t="s">
        <v>461</v>
      </c>
      <c r="H325" s="131" t="s">
        <v>9</v>
      </c>
      <c r="I325" s="139">
        <v>38796</v>
      </c>
    </row>
    <row r="326" spans="1:9" s="11" customFormat="1" ht="25.5">
      <c r="A326" s="10"/>
      <c r="B326" s="12" t="s">
        <v>277</v>
      </c>
      <c r="C326" s="220"/>
      <c r="D326" s="174"/>
      <c r="E326" s="35" t="str">
        <f>HYPERLINK("rule-file/chubu/nishiharucho.pdf","西春町")</f>
        <v>西春町</v>
      </c>
      <c r="F326" s="42" t="s">
        <v>187</v>
      </c>
      <c r="G326" s="169"/>
      <c r="H326" s="132"/>
      <c r="I326" s="161"/>
    </row>
    <row r="327" spans="1:9" s="11" customFormat="1">
      <c r="A327" s="10"/>
      <c r="B327" s="12" t="s">
        <v>531</v>
      </c>
      <c r="C327" s="170" t="str">
        <f>HYPERLINK("rule-file/chubu/yatomi.txt","弥冨市")</f>
        <v>弥冨市</v>
      </c>
      <c r="D327" s="178" t="s">
        <v>529</v>
      </c>
      <c r="E327" s="89" t="s">
        <v>527</v>
      </c>
      <c r="F327" s="48" t="s">
        <v>514</v>
      </c>
      <c r="G327" s="176" t="s">
        <v>216</v>
      </c>
      <c r="H327" s="131" t="s">
        <v>222</v>
      </c>
      <c r="I327" s="139">
        <v>38808</v>
      </c>
    </row>
    <row r="328" spans="1:9" s="11" customFormat="1">
      <c r="A328" s="10"/>
      <c r="B328" s="12" t="s">
        <v>185</v>
      </c>
      <c r="C328" s="175"/>
      <c r="D328" s="179"/>
      <c r="E328" s="89" t="s">
        <v>528</v>
      </c>
      <c r="F328" s="90" t="s">
        <v>514</v>
      </c>
      <c r="G328" s="177"/>
      <c r="H328" s="132"/>
      <c r="I328" s="161"/>
    </row>
    <row r="329" spans="1:9" s="11" customFormat="1">
      <c r="A329" s="10"/>
      <c r="B329" s="12" t="s">
        <v>606</v>
      </c>
      <c r="C329" s="170" t="str">
        <f>HYPERLINK("rule-file/chubu/ama.txt","あま市")</f>
        <v>あま市</v>
      </c>
      <c r="D329" s="223" t="s">
        <v>607</v>
      </c>
      <c r="E329" s="124" t="s">
        <v>608</v>
      </c>
      <c r="F329" s="48" t="s">
        <v>5</v>
      </c>
      <c r="G329" s="136" t="s">
        <v>592</v>
      </c>
      <c r="H329" s="131" t="s">
        <v>9</v>
      </c>
      <c r="I329" s="139">
        <v>40259</v>
      </c>
    </row>
    <row r="330" spans="1:9" s="11" customFormat="1">
      <c r="A330" s="10"/>
      <c r="B330" s="12" t="s">
        <v>606</v>
      </c>
      <c r="C330" s="192"/>
      <c r="D330" s="173"/>
      <c r="E330" s="125" t="s">
        <v>609</v>
      </c>
      <c r="F330" s="90" t="s">
        <v>5</v>
      </c>
      <c r="G330" s="137"/>
      <c r="H330" s="135"/>
      <c r="I330" s="160"/>
    </row>
    <row r="331" spans="1:9" s="11" customFormat="1">
      <c r="A331" s="10"/>
      <c r="B331" s="12" t="s">
        <v>606</v>
      </c>
      <c r="C331" s="175"/>
      <c r="D331" s="174"/>
      <c r="E331" s="125" t="s">
        <v>610</v>
      </c>
      <c r="F331" s="90" t="s">
        <v>5</v>
      </c>
      <c r="G331" s="138"/>
      <c r="H331" s="132"/>
      <c r="I331" s="161"/>
    </row>
    <row r="332" spans="1:9" s="11" customFormat="1">
      <c r="A332" s="10"/>
      <c r="B332" s="12" t="s">
        <v>185</v>
      </c>
      <c r="C332" s="70" t="str">
        <f>HYPERLINK("rule-file/chubu/tougoucho.txt","東郷町")</f>
        <v>東郷町</v>
      </c>
      <c r="D332" s="52" t="s">
        <v>588</v>
      </c>
      <c r="E332" s="88"/>
      <c r="F332" s="19"/>
      <c r="G332" s="26"/>
      <c r="H332" s="84"/>
      <c r="I332" s="67"/>
    </row>
    <row r="333" spans="1:9" s="11" customFormat="1">
      <c r="A333" s="10"/>
      <c r="B333" s="12" t="s">
        <v>185</v>
      </c>
      <c r="C333" s="70" t="str">
        <f>HYPERLINK("rule-file/chubu/nagakutecho.txt","長久手町")</f>
        <v>長久手町</v>
      </c>
      <c r="D333" s="52" t="s">
        <v>530</v>
      </c>
      <c r="E333" s="88"/>
      <c r="F333" s="19"/>
      <c r="G333" s="118"/>
      <c r="H333" s="82"/>
      <c r="I333" s="29"/>
    </row>
    <row r="334" spans="1:9" s="11" customFormat="1">
      <c r="A334" s="10"/>
      <c r="B334" s="37" t="s">
        <v>188</v>
      </c>
      <c r="C334" s="38" t="str">
        <f>HYPERLINK("rule-file/chubu/pref_mie.pdf","三重県")</f>
        <v>三重県</v>
      </c>
      <c r="D334" s="39" t="s">
        <v>391</v>
      </c>
      <c r="E334" s="43"/>
      <c r="F334" s="41"/>
      <c r="G334" s="41"/>
      <c r="H334" s="87"/>
      <c r="I334" s="98"/>
    </row>
    <row r="335" spans="1:9" s="11" customFormat="1" ht="25.5">
      <c r="A335" s="10"/>
      <c r="B335" s="12" t="s">
        <v>188</v>
      </c>
      <c r="C335" s="218" t="str">
        <f>HYPERLINK("rule-file/chubu/tsu.txt","津市")</f>
        <v>津市</v>
      </c>
      <c r="D335" s="142" t="s">
        <v>452</v>
      </c>
      <c r="E335" s="33" t="str">
        <f>HYPERLINK("rule-file/chubu/tsu_old.txt","津市")</f>
        <v>津市</v>
      </c>
      <c r="F335" s="42" t="s">
        <v>189</v>
      </c>
      <c r="G335" s="167" t="s">
        <v>462</v>
      </c>
      <c r="H335" s="131" t="s">
        <v>9</v>
      </c>
      <c r="I335" s="139">
        <v>38718</v>
      </c>
    </row>
    <row r="336" spans="1:9" s="11" customFormat="1" ht="25.5">
      <c r="A336" s="10"/>
      <c r="B336" s="12" t="s">
        <v>188</v>
      </c>
      <c r="C336" s="219"/>
      <c r="D336" s="173"/>
      <c r="E336" s="33" t="str">
        <f>HYPERLINK("rule-file/chubu/hisai.pdf","久居市")</f>
        <v>久居市</v>
      </c>
      <c r="F336" s="42" t="s">
        <v>190</v>
      </c>
      <c r="G336" s="168"/>
      <c r="H336" s="135"/>
      <c r="I336" s="140"/>
    </row>
    <row r="337" spans="1:9" s="11" customFormat="1" ht="12.75">
      <c r="A337" s="10"/>
      <c r="B337" s="12" t="s">
        <v>191</v>
      </c>
      <c r="C337" s="219"/>
      <c r="D337" s="173"/>
      <c r="E337" s="14" t="s">
        <v>192</v>
      </c>
      <c r="F337" s="18" t="s">
        <v>6</v>
      </c>
      <c r="G337" s="168"/>
      <c r="H337" s="135"/>
      <c r="I337" s="140"/>
    </row>
    <row r="338" spans="1:9" s="11" customFormat="1" ht="12.75">
      <c r="A338" s="10"/>
      <c r="B338" s="12" t="s">
        <v>193</v>
      </c>
      <c r="C338" s="219"/>
      <c r="D338" s="173"/>
      <c r="E338" s="14" t="s">
        <v>194</v>
      </c>
      <c r="F338" s="18" t="s">
        <v>6</v>
      </c>
      <c r="G338" s="168"/>
      <c r="H338" s="135"/>
      <c r="I338" s="140"/>
    </row>
    <row r="339" spans="1:9" s="11" customFormat="1" ht="12.75">
      <c r="A339" s="10"/>
      <c r="B339" s="12" t="s">
        <v>193</v>
      </c>
      <c r="C339" s="219"/>
      <c r="D339" s="173"/>
      <c r="E339" s="14" t="s">
        <v>195</v>
      </c>
      <c r="F339" s="18" t="s">
        <v>267</v>
      </c>
      <c r="G339" s="168"/>
      <c r="H339" s="135"/>
      <c r="I339" s="140"/>
    </row>
    <row r="340" spans="1:9" s="11" customFormat="1" ht="12.75">
      <c r="A340" s="10"/>
      <c r="B340" s="12" t="s">
        <v>278</v>
      </c>
      <c r="C340" s="219"/>
      <c r="D340" s="173"/>
      <c r="E340" s="14" t="s">
        <v>196</v>
      </c>
      <c r="F340" s="18" t="s">
        <v>6</v>
      </c>
      <c r="G340" s="168"/>
      <c r="H340" s="135"/>
      <c r="I340" s="140"/>
    </row>
    <row r="341" spans="1:9" s="11" customFormat="1" ht="12.75">
      <c r="A341" s="10"/>
      <c r="B341" s="12" t="s">
        <v>193</v>
      </c>
      <c r="C341" s="219"/>
      <c r="D341" s="173"/>
      <c r="E341" s="14" t="s">
        <v>197</v>
      </c>
      <c r="F341" s="18" t="s">
        <v>217</v>
      </c>
      <c r="G341" s="168"/>
      <c r="H341" s="135"/>
      <c r="I341" s="140"/>
    </row>
    <row r="342" spans="1:9" s="11" customFormat="1" ht="12.75">
      <c r="A342" s="10"/>
      <c r="B342" s="12" t="s">
        <v>198</v>
      </c>
      <c r="C342" s="219"/>
      <c r="D342" s="173"/>
      <c r="E342" s="14" t="s">
        <v>199</v>
      </c>
      <c r="F342" s="18" t="s">
        <v>6</v>
      </c>
      <c r="G342" s="168"/>
      <c r="H342" s="135"/>
      <c r="I342" s="140"/>
    </row>
    <row r="343" spans="1:9" s="11" customFormat="1" ht="12.75">
      <c r="A343" s="10"/>
      <c r="B343" s="12" t="s">
        <v>193</v>
      </c>
      <c r="C343" s="219"/>
      <c r="D343" s="173"/>
      <c r="E343" s="14" t="s">
        <v>200</v>
      </c>
      <c r="F343" s="18" t="s">
        <v>6</v>
      </c>
      <c r="G343" s="168"/>
      <c r="H343" s="135"/>
      <c r="I343" s="140"/>
    </row>
    <row r="344" spans="1:9" s="11" customFormat="1" ht="12.75">
      <c r="A344" s="10"/>
      <c r="B344" s="12" t="s">
        <v>193</v>
      </c>
      <c r="C344" s="220"/>
      <c r="D344" s="174"/>
      <c r="E344" s="14" t="s">
        <v>201</v>
      </c>
      <c r="F344" s="18" t="s">
        <v>6</v>
      </c>
      <c r="G344" s="169"/>
      <c r="H344" s="132"/>
      <c r="I344" s="141"/>
    </row>
    <row r="345" spans="1:9" s="11" customFormat="1" ht="12.75" customHeight="1">
      <c r="A345" s="10"/>
      <c r="B345" s="12" t="s">
        <v>193</v>
      </c>
      <c r="C345" s="218" t="str">
        <f>HYPERLINK("rule-file/chubu/yokkaichi.txt","四日市市")</f>
        <v>四日市市</v>
      </c>
      <c r="D345" s="142" t="s">
        <v>355</v>
      </c>
      <c r="E345" s="14" t="s">
        <v>202</v>
      </c>
      <c r="F345" s="18" t="s">
        <v>6</v>
      </c>
      <c r="G345" s="167" t="s">
        <v>216</v>
      </c>
      <c r="H345" s="131" t="s">
        <v>4</v>
      </c>
      <c r="I345" s="139">
        <v>38390</v>
      </c>
    </row>
    <row r="346" spans="1:9" s="11" customFormat="1" ht="12.75">
      <c r="A346" s="10"/>
      <c r="B346" s="12" t="s">
        <v>278</v>
      </c>
      <c r="C346" s="220"/>
      <c r="D346" s="174"/>
      <c r="E346" s="14" t="s">
        <v>203</v>
      </c>
      <c r="F346" s="18" t="s">
        <v>6</v>
      </c>
      <c r="G346" s="169"/>
      <c r="H346" s="132"/>
      <c r="I346" s="161"/>
    </row>
    <row r="347" spans="1:9" s="11" customFormat="1" ht="25.5">
      <c r="A347" s="10"/>
      <c r="B347" s="12" t="s">
        <v>188</v>
      </c>
      <c r="C347" s="218" t="str">
        <f>HYPERLINK("rule-file/chubu/ise.txt","伊勢市")</f>
        <v>伊勢市</v>
      </c>
      <c r="D347" s="142" t="s">
        <v>453</v>
      </c>
      <c r="E347" s="33" t="str">
        <f>HYPERLINK("rule-file/chubu/ise_old.pdf","伊勢市")</f>
        <v>伊勢市</v>
      </c>
      <c r="F347" s="42" t="s">
        <v>204</v>
      </c>
      <c r="G347" s="167" t="s">
        <v>463</v>
      </c>
      <c r="H347" s="131" t="s">
        <v>9</v>
      </c>
      <c r="I347" s="139">
        <v>38657</v>
      </c>
    </row>
    <row r="348" spans="1:9" s="11" customFormat="1" ht="12.75">
      <c r="A348" s="10"/>
      <c r="B348" s="12" t="s">
        <v>278</v>
      </c>
      <c r="C348" s="219"/>
      <c r="D348" s="173"/>
      <c r="E348" s="14" t="s">
        <v>205</v>
      </c>
      <c r="F348" s="18" t="s">
        <v>6</v>
      </c>
      <c r="G348" s="168"/>
      <c r="H348" s="135"/>
      <c r="I348" s="140"/>
    </row>
    <row r="349" spans="1:9" s="11" customFormat="1" ht="12.75">
      <c r="A349" s="10"/>
      <c r="B349" s="12" t="s">
        <v>193</v>
      </c>
      <c r="C349" s="219"/>
      <c r="D349" s="173"/>
      <c r="E349" s="14" t="s">
        <v>206</v>
      </c>
      <c r="F349" s="18" t="s">
        <v>6</v>
      </c>
      <c r="G349" s="168"/>
      <c r="H349" s="135"/>
      <c r="I349" s="140"/>
    </row>
    <row r="350" spans="1:9" s="11" customFormat="1" ht="12.75">
      <c r="A350" s="10"/>
      <c r="B350" s="12" t="s">
        <v>193</v>
      </c>
      <c r="C350" s="220"/>
      <c r="D350" s="174"/>
      <c r="E350" s="14" t="s">
        <v>207</v>
      </c>
      <c r="F350" s="18" t="s">
        <v>267</v>
      </c>
      <c r="G350" s="169"/>
      <c r="H350" s="132"/>
      <c r="I350" s="141"/>
    </row>
    <row r="351" spans="1:9" s="11" customFormat="1" ht="25.5">
      <c r="A351" s="10"/>
      <c r="B351" s="12" t="s">
        <v>188</v>
      </c>
      <c r="C351" s="218" t="str">
        <f>HYPERLINK("rule-file/chubu/matsuzaka.txt","松坂市")</f>
        <v>松坂市</v>
      </c>
      <c r="D351" s="142" t="s">
        <v>237</v>
      </c>
      <c r="E351" s="33" t="str">
        <f>HYPERLINK("rule-file/chubu/matsuzaka_old.txt","松阪市")</f>
        <v>松阪市</v>
      </c>
      <c r="F351" s="42" t="s">
        <v>406</v>
      </c>
      <c r="G351" s="167" t="s">
        <v>232</v>
      </c>
      <c r="H351" s="131" t="s">
        <v>9</v>
      </c>
      <c r="I351" s="139">
        <v>38353</v>
      </c>
    </row>
    <row r="352" spans="1:9" s="11" customFormat="1" ht="12.75">
      <c r="A352" s="10"/>
      <c r="B352" s="12" t="s">
        <v>278</v>
      </c>
      <c r="C352" s="219"/>
      <c r="D352" s="173"/>
      <c r="E352" s="14" t="s">
        <v>208</v>
      </c>
      <c r="F352" s="18" t="s">
        <v>267</v>
      </c>
      <c r="G352" s="168"/>
      <c r="H352" s="135"/>
      <c r="I352" s="140"/>
    </row>
    <row r="353" spans="1:9" s="11" customFormat="1" ht="12.75">
      <c r="A353" s="10"/>
      <c r="B353" s="12" t="s">
        <v>278</v>
      </c>
      <c r="C353" s="219"/>
      <c r="D353" s="173"/>
      <c r="E353" s="14" t="s">
        <v>209</v>
      </c>
      <c r="F353" s="18" t="s">
        <v>267</v>
      </c>
      <c r="G353" s="168"/>
      <c r="H353" s="135"/>
      <c r="I353" s="140"/>
    </row>
    <row r="354" spans="1:9" s="11" customFormat="1" ht="12.75">
      <c r="A354" s="10"/>
      <c r="B354" s="12" t="s">
        <v>278</v>
      </c>
      <c r="C354" s="219"/>
      <c r="D354" s="173"/>
      <c r="E354" s="14" t="s">
        <v>210</v>
      </c>
      <c r="F354" s="18" t="s">
        <v>6</v>
      </c>
      <c r="G354" s="168"/>
      <c r="H354" s="135"/>
      <c r="I354" s="140"/>
    </row>
    <row r="355" spans="1:9" s="11" customFormat="1" ht="12.75">
      <c r="A355" s="10"/>
      <c r="B355" s="12" t="s">
        <v>193</v>
      </c>
      <c r="C355" s="220"/>
      <c r="D355" s="174"/>
      <c r="E355" s="14" t="s">
        <v>211</v>
      </c>
      <c r="F355" s="18" t="s">
        <v>6</v>
      </c>
      <c r="G355" s="169"/>
      <c r="H355" s="132"/>
      <c r="I355" s="141"/>
    </row>
    <row r="356" spans="1:9" s="11" customFormat="1" ht="25.5">
      <c r="A356" s="10"/>
      <c r="B356" s="12" t="s">
        <v>188</v>
      </c>
      <c r="C356" s="218" t="str">
        <f>HYPERLINK("rule-file/chubu/kuwana.txt","桑名市")</f>
        <v>桑名市</v>
      </c>
      <c r="D356" s="142" t="s">
        <v>535</v>
      </c>
      <c r="E356" s="33" t="str">
        <f>HYPERLINK("rule-file/chubu/kuwana_old.pdf","桑名市")</f>
        <v>桑名市</v>
      </c>
      <c r="F356" s="108" t="s">
        <v>212</v>
      </c>
      <c r="G356" s="167" t="s">
        <v>536</v>
      </c>
      <c r="H356" s="131" t="s">
        <v>9</v>
      </c>
      <c r="I356" s="139">
        <v>38327</v>
      </c>
    </row>
    <row r="357" spans="1:9" s="11" customFormat="1" ht="12.75">
      <c r="A357" s="10"/>
      <c r="B357" s="12" t="s">
        <v>278</v>
      </c>
      <c r="C357" s="219"/>
      <c r="D357" s="173"/>
      <c r="E357" s="14" t="s">
        <v>213</v>
      </c>
      <c r="F357" s="18" t="s">
        <v>5</v>
      </c>
      <c r="G357" s="168"/>
      <c r="H357" s="135"/>
      <c r="I357" s="140"/>
    </row>
    <row r="358" spans="1:9" s="11" customFormat="1" ht="12.75">
      <c r="A358" s="10"/>
      <c r="B358" s="12" t="s">
        <v>214</v>
      </c>
      <c r="C358" s="220"/>
      <c r="D358" s="174"/>
      <c r="E358" s="14" t="s">
        <v>215</v>
      </c>
      <c r="F358" s="18" t="s">
        <v>5</v>
      </c>
      <c r="G358" s="169"/>
      <c r="H358" s="132"/>
      <c r="I358" s="141"/>
    </row>
    <row r="359" spans="1:9" s="11" customFormat="1">
      <c r="A359" s="10"/>
      <c r="B359" s="12" t="s">
        <v>214</v>
      </c>
      <c r="C359" s="32" t="str">
        <f>HYPERLINK("rule-file/chubu/suzuka.pdf","鈴鹿市")</f>
        <v>鈴鹿市</v>
      </c>
      <c r="D359" s="20" t="s">
        <v>392</v>
      </c>
      <c r="E359" s="19"/>
      <c r="F359" s="26"/>
      <c r="G359" s="118"/>
      <c r="H359" s="82"/>
      <c r="I359" s="29"/>
    </row>
    <row r="360" spans="1:9" s="11" customFormat="1">
      <c r="A360" s="10"/>
      <c r="B360" s="12" t="s">
        <v>191</v>
      </c>
      <c r="C360" s="32" t="str">
        <f>HYPERLINK("rule-file/chubu/nabari.txt","名張市")</f>
        <v>名張市</v>
      </c>
      <c r="D360" s="20" t="s">
        <v>356</v>
      </c>
      <c r="E360" s="19"/>
      <c r="F360" s="26"/>
      <c r="G360" s="118"/>
      <c r="H360" s="82"/>
      <c r="I360" s="29"/>
    </row>
    <row r="361" spans="1:9" s="11" customFormat="1">
      <c r="A361" s="10"/>
      <c r="B361" s="12" t="s">
        <v>193</v>
      </c>
      <c r="C361" s="49" t="str">
        <f>HYPERLINK("rule-file/chubu/owase.txt","尾鷲市")</f>
        <v>尾鷲市</v>
      </c>
      <c r="D361" s="50" t="s">
        <v>454</v>
      </c>
      <c r="E361" s="19"/>
      <c r="F361" s="26"/>
      <c r="G361" s="123"/>
      <c r="H361" s="82"/>
      <c r="I361" s="29"/>
    </row>
    <row r="362" spans="1:9" s="11" customFormat="1" ht="13.5" customHeight="1">
      <c r="A362" s="10"/>
      <c r="B362" s="12" t="s">
        <v>174</v>
      </c>
      <c r="C362" s="145" t="str">
        <f>HYPERLINK("rule-file/chubu/kameyama.txt","亀山市")</f>
        <v>亀山市</v>
      </c>
      <c r="D362" s="180" t="s">
        <v>538</v>
      </c>
      <c r="E362" s="14" t="s">
        <v>554</v>
      </c>
      <c r="F362" s="18" t="s">
        <v>5</v>
      </c>
      <c r="G362" s="167" t="s">
        <v>216</v>
      </c>
      <c r="H362" s="131" t="s">
        <v>9</v>
      </c>
      <c r="I362" s="139">
        <v>38363</v>
      </c>
    </row>
    <row r="363" spans="1:9" s="11" customFormat="1" ht="13.5" customHeight="1">
      <c r="A363" s="10"/>
      <c r="B363" s="12" t="s">
        <v>174</v>
      </c>
      <c r="C363" s="147"/>
      <c r="D363" s="181"/>
      <c r="E363" s="14" t="s">
        <v>555</v>
      </c>
      <c r="F363" s="18" t="s">
        <v>5</v>
      </c>
      <c r="G363" s="169"/>
      <c r="H363" s="132"/>
      <c r="I363" s="161"/>
    </row>
    <row r="364" spans="1:9" s="11" customFormat="1" ht="13.5" customHeight="1">
      <c r="A364" s="10"/>
      <c r="B364" s="12" t="s">
        <v>612</v>
      </c>
      <c r="C364" s="111" t="str">
        <f>HYPERLINK("rule-file/chubu/toba.txt","鳥羽市")</f>
        <v>鳥羽市</v>
      </c>
      <c r="D364" s="112" t="s">
        <v>611</v>
      </c>
      <c r="E364" s="13"/>
      <c r="F364" s="18"/>
      <c r="G364" s="118"/>
      <c r="H364" s="83"/>
      <c r="I364" s="51"/>
    </row>
    <row r="365" spans="1:9" s="11" customFormat="1" ht="13.5" customHeight="1">
      <c r="A365" s="10"/>
      <c r="B365" s="12" t="s">
        <v>174</v>
      </c>
      <c r="C365" s="145" t="str">
        <f>HYPERLINK("rule-file/chubu/inabe.txt","いなべ市")</f>
        <v>いなべ市</v>
      </c>
      <c r="D365" s="205" t="s">
        <v>505</v>
      </c>
      <c r="E365" s="48" t="s">
        <v>501</v>
      </c>
      <c r="F365" s="62" t="s">
        <v>5</v>
      </c>
      <c r="G365" s="176" t="s">
        <v>216</v>
      </c>
      <c r="H365" s="131" t="s">
        <v>9</v>
      </c>
      <c r="I365" s="139">
        <v>37956</v>
      </c>
    </row>
    <row r="366" spans="1:9" s="11" customFormat="1" ht="13.5" customHeight="1">
      <c r="A366" s="10"/>
      <c r="B366" s="12" t="s">
        <v>174</v>
      </c>
      <c r="C366" s="146"/>
      <c r="D366" s="237"/>
      <c r="E366" s="48" t="s">
        <v>502</v>
      </c>
      <c r="F366" s="62" t="s">
        <v>5</v>
      </c>
      <c r="G366" s="195"/>
      <c r="H366" s="135"/>
      <c r="I366" s="140"/>
    </row>
    <row r="367" spans="1:9" s="11" customFormat="1" ht="13.5" customHeight="1">
      <c r="A367" s="10"/>
      <c r="B367" s="12" t="s">
        <v>174</v>
      </c>
      <c r="C367" s="146"/>
      <c r="D367" s="237"/>
      <c r="E367" s="48" t="s">
        <v>503</v>
      </c>
      <c r="F367" s="62" t="s">
        <v>5</v>
      </c>
      <c r="G367" s="195"/>
      <c r="H367" s="135"/>
      <c r="I367" s="140"/>
    </row>
    <row r="368" spans="1:9" s="11" customFormat="1" ht="13.5" customHeight="1">
      <c r="A368" s="10"/>
      <c r="B368" s="12" t="s">
        <v>174</v>
      </c>
      <c r="C368" s="147"/>
      <c r="D368" s="238"/>
      <c r="E368" s="48" t="s">
        <v>504</v>
      </c>
      <c r="F368" s="62" t="s">
        <v>5</v>
      </c>
      <c r="G368" s="177"/>
      <c r="H368" s="132"/>
      <c r="I368" s="141"/>
    </row>
    <row r="369" spans="1:9" s="11" customFormat="1" ht="13.5" customHeight="1">
      <c r="A369" s="10"/>
      <c r="B369" s="12" t="s">
        <v>620</v>
      </c>
      <c r="C369" s="145" t="str">
        <f>HYPERLINK("rule-file/chubu/shima.txt","志摩市")</f>
        <v>志摩市</v>
      </c>
      <c r="D369" s="142" t="s">
        <v>621</v>
      </c>
      <c r="E369" s="62" t="s">
        <v>613</v>
      </c>
      <c r="F369" s="126" t="s">
        <v>5</v>
      </c>
      <c r="G369" s="136" t="s">
        <v>619</v>
      </c>
      <c r="H369" s="131" t="s">
        <v>618</v>
      </c>
      <c r="I369" s="139">
        <v>38292</v>
      </c>
    </row>
    <row r="370" spans="1:9" s="11" customFormat="1" ht="13.5" customHeight="1">
      <c r="A370" s="10"/>
      <c r="B370" s="12" t="s">
        <v>620</v>
      </c>
      <c r="C370" s="146"/>
      <c r="D370" s="143"/>
      <c r="E370" s="62" t="s">
        <v>614</v>
      </c>
      <c r="F370" s="126" t="s">
        <v>5</v>
      </c>
      <c r="G370" s="137"/>
      <c r="H370" s="135"/>
      <c r="I370" s="140"/>
    </row>
    <row r="371" spans="1:9" s="11" customFormat="1" ht="13.5" customHeight="1">
      <c r="A371" s="10"/>
      <c r="B371" s="12" t="s">
        <v>620</v>
      </c>
      <c r="C371" s="146"/>
      <c r="D371" s="143"/>
      <c r="E371" s="62" t="s">
        <v>615</v>
      </c>
      <c r="F371" s="126" t="s">
        <v>5</v>
      </c>
      <c r="G371" s="137"/>
      <c r="H371" s="135"/>
      <c r="I371" s="140"/>
    </row>
    <row r="372" spans="1:9" s="11" customFormat="1" ht="13.5" customHeight="1">
      <c r="A372" s="10"/>
      <c r="B372" s="12" t="s">
        <v>620</v>
      </c>
      <c r="C372" s="146"/>
      <c r="D372" s="143"/>
      <c r="E372" s="62" t="s">
        <v>616</v>
      </c>
      <c r="F372" s="126" t="s">
        <v>5</v>
      </c>
      <c r="G372" s="137"/>
      <c r="H372" s="135"/>
      <c r="I372" s="140"/>
    </row>
    <row r="373" spans="1:9" s="11" customFormat="1" ht="13.5" customHeight="1">
      <c r="A373" s="10"/>
      <c r="B373" s="12" t="s">
        <v>620</v>
      </c>
      <c r="C373" s="147"/>
      <c r="D373" s="144"/>
      <c r="E373" s="62" t="s">
        <v>617</v>
      </c>
      <c r="F373" s="126" t="s">
        <v>5</v>
      </c>
      <c r="G373" s="138"/>
      <c r="H373" s="132"/>
      <c r="I373" s="141"/>
    </row>
    <row r="374" spans="1:9" s="11" customFormat="1" ht="25.5">
      <c r="A374" s="10"/>
      <c r="B374" s="12" t="s">
        <v>188</v>
      </c>
      <c r="C374" s="218" t="str">
        <f>HYPERLINK("rule-file/chubu/iga.pdf","伊賀市")</f>
        <v>伊賀市</v>
      </c>
      <c r="D374" s="142" t="s">
        <v>183</v>
      </c>
      <c r="E374" s="33" t="str">
        <f>HYPERLINK("rule-file/chubu/ueno.pdf","上野市")</f>
        <v>上野市</v>
      </c>
      <c r="F374" s="42" t="s">
        <v>171</v>
      </c>
      <c r="G374" s="167" t="s">
        <v>464</v>
      </c>
      <c r="H374" s="131" t="s">
        <v>9</v>
      </c>
      <c r="I374" s="139">
        <v>38292</v>
      </c>
    </row>
    <row r="375" spans="1:9" s="11" customFormat="1" ht="12.75">
      <c r="A375" s="10"/>
      <c r="B375" s="12" t="s">
        <v>278</v>
      </c>
      <c r="C375" s="219"/>
      <c r="D375" s="173"/>
      <c r="E375" s="14" t="s">
        <v>172</v>
      </c>
      <c r="F375" s="18" t="s">
        <v>267</v>
      </c>
      <c r="G375" s="168"/>
      <c r="H375" s="135"/>
      <c r="I375" s="140"/>
    </row>
    <row r="376" spans="1:9" s="11" customFormat="1" ht="12.75">
      <c r="A376" s="10"/>
      <c r="B376" s="12" t="s">
        <v>278</v>
      </c>
      <c r="C376" s="219"/>
      <c r="D376" s="173"/>
      <c r="E376" s="14" t="s">
        <v>173</v>
      </c>
      <c r="F376" s="18" t="s">
        <v>7</v>
      </c>
      <c r="G376" s="168"/>
      <c r="H376" s="135"/>
      <c r="I376" s="140"/>
    </row>
    <row r="377" spans="1:9" s="11" customFormat="1" ht="12.75">
      <c r="A377" s="10"/>
      <c r="B377" s="12" t="s">
        <v>174</v>
      </c>
      <c r="C377" s="219"/>
      <c r="D377" s="173"/>
      <c r="E377" s="14" t="s">
        <v>175</v>
      </c>
      <c r="F377" s="18" t="s">
        <v>6</v>
      </c>
      <c r="G377" s="168"/>
      <c r="H377" s="135"/>
      <c r="I377" s="140"/>
    </row>
    <row r="378" spans="1:9" s="11" customFormat="1" ht="12.75">
      <c r="A378" s="10"/>
      <c r="B378" s="12" t="s">
        <v>193</v>
      </c>
      <c r="C378" s="219"/>
      <c r="D378" s="173"/>
      <c r="E378" s="14" t="s">
        <v>176</v>
      </c>
      <c r="F378" s="18" t="s">
        <v>7</v>
      </c>
      <c r="G378" s="168"/>
      <c r="H378" s="135"/>
      <c r="I378" s="140"/>
    </row>
    <row r="379" spans="1:9" s="11" customFormat="1" ht="12.75">
      <c r="A379" s="10"/>
      <c r="B379" s="12" t="s">
        <v>174</v>
      </c>
      <c r="C379" s="220"/>
      <c r="D379" s="174"/>
      <c r="E379" s="14" t="s">
        <v>177</v>
      </c>
      <c r="F379" s="18" t="s">
        <v>7</v>
      </c>
      <c r="G379" s="169"/>
      <c r="H379" s="132"/>
      <c r="I379" s="141"/>
    </row>
    <row r="380" spans="1:9" s="11" customFormat="1" ht="13.5" customHeight="1">
      <c r="A380" s="10"/>
      <c r="B380" s="78" t="s">
        <v>174</v>
      </c>
      <c r="C380" s="241" t="str">
        <f>HYPERLINK("rule-file/chubu/takicho.txt","多気町")</f>
        <v>多気町</v>
      </c>
      <c r="D380" s="142" t="s">
        <v>508</v>
      </c>
      <c r="E380" s="66" t="s">
        <v>506</v>
      </c>
      <c r="F380" s="48" t="s">
        <v>5</v>
      </c>
      <c r="G380" s="176" t="s">
        <v>216</v>
      </c>
      <c r="H380" s="240" t="s">
        <v>9</v>
      </c>
      <c r="I380" s="139">
        <v>38718</v>
      </c>
    </row>
    <row r="381" spans="1:9" s="11" customFormat="1" ht="14.25" customHeight="1">
      <c r="A381" s="10"/>
      <c r="B381" s="247" t="s">
        <v>174</v>
      </c>
      <c r="C381" s="248"/>
      <c r="D381" s="174"/>
      <c r="E381" s="102" t="s">
        <v>507</v>
      </c>
      <c r="F381" s="90" t="s">
        <v>5</v>
      </c>
      <c r="G381" s="177"/>
      <c r="H381" s="249"/>
      <c r="I381" s="141"/>
    </row>
    <row r="382" spans="1:9" ht="13.5" customHeight="1">
      <c r="B382" s="242" t="s">
        <v>620</v>
      </c>
      <c r="C382" s="243" t="str">
        <f>HYPERLINK("rule-file/chubu/minamiisecho.txt","南伊勢町")</f>
        <v>南伊勢町</v>
      </c>
      <c r="D382" s="244" t="s">
        <v>622</v>
      </c>
      <c r="E382" s="245" t="s">
        <v>623</v>
      </c>
      <c r="F382" s="245" t="s">
        <v>5</v>
      </c>
      <c r="G382" s="137" t="s">
        <v>619</v>
      </c>
      <c r="H382" s="246" t="s">
        <v>618</v>
      </c>
      <c r="I382" s="217">
        <v>38626</v>
      </c>
    </row>
    <row r="383" spans="1:9" ht="14.25" thickBot="1">
      <c r="B383" s="129" t="s">
        <v>620</v>
      </c>
      <c r="C383" s="152"/>
      <c r="D383" s="151"/>
      <c r="E383" s="130" t="s">
        <v>624</v>
      </c>
      <c r="F383" s="130" t="s">
        <v>5</v>
      </c>
      <c r="G383" s="149"/>
      <c r="H383" s="148"/>
      <c r="I383" s="150"/>
    </row>
    <row r="384" spans="1:9">
      <c r="D384" s="127"/>
      <c r="E384" s="128"/>
    </row>
    <row r="385" spans="6:6" ht="24" customHeight="1">
      <c r="F385" s="107" t="s">
        <v>401</v>
      </c>
    </row>
    <row r="386" spans="6:6" ht="24">
      <c r="F386" s="47" t="s">
        <v>397</v>
      </c>
    </row>
    <row r="387" spans="6:6" ht="27">
      <c r="F387" s="65" t="s">
        <v>465</v>
      </c>
    </row>
  </sheetData>
  <dataConsolidate/>
  <mergeCells count="406">
    <mergeCell ref="H380:H381"/>
    <mergeCell ref="I380:I381"/>
    <mergeCell ref="C380:C381"/>
    <mergeCell ref="D380:D381"/>
    <mergeCell ref="G365:G368"/>
    <mergeCell ref="G380:G381"/>
    <mergeCell ref="C347:C350"/>
    <mergeCell ref="C351:C355"/>
    <mergeCell ref="C356:C358"/>
    <mergeCell ref="C374:C379"/>
    <mergeCell ref="D374:D379"/>
    <mergeCell ref="D347:D350"/>
    <mergeCell ref="D351:D355"/>
    <mergeCell ref="D356:D358"/>
    <mergeCell ref="H374:H379"/>
    <mergeCell ref="I374:I379"/>
    <mergeCell ref="H347:H350"/>
    <mergeCell ref="I347:I350"/>
    <mergeCell ref="H351:H355"/>
    <mergeCell ref="I351:I355"/>
    <mergeCell ref="G374:G379"/>
    <mergeCell ref="G356:G358"/>
    <mergeCell ref="G362:G363"/>
    <mergeCell ref="H362:H363"/>
    <mergeCell ref="C365:C368"/>
    <mergeCell ref="D365:D368"/>
    <mergeCell ref="H365:H368"/>
    <mergeCell ref="I365:I368"/>
    <mergeCell ref="D314:D315"/>
    <mergeCell ref="D325:D326"/>
    <mergeCell ref="D335:D344"/>
    <mergeCell ref="D345:D346"/>
    <mergeCell ref="C335:C344"/>
    <mergeCell ref="C325:C326"/>
    <mergeCell ref="C345:C346"/>
    <mergeCell ref="I356:I358"/>
    <mergeCell ref="H356:H358"/>
    <mergeCell ref="I335:I344"/>
    <mergeCell ref="H345:H346"/>
    <mergeCell ref="D329:D331"/>
    <mergeCell ref="G329:G331"/>
    <mergeCell ref="H329:H331"/>
    <mergeCell ref="I329:I331"/>
    <mergeCell ref="C329:C331"/>
    <mergeCell ref="I345:I346"/>
    <mergeCell ref="H314:H315"/>
    <mergeCell ref="H335:H344"/>
    <mergeCell ref="I325:I326"/>
    <mergeCell ref="G218:G219"/>
    <mergeCell ref="G227:G228"/>
    <mergeCell ref="G214:G216"/>
    <mergeCell ref="G220:G222"/>
    <mergeCell ref="G225:G226"/>
    <mergeCell ref="C296:C297"/>
    <mergeCell ref="D296:D297"/>
    <mergeCell ref="G296:G297"/>
    <mergeCell ref="H296:H297"/>
    <mergeCell ref="G229:G231"/>
    <mergeCell ref="H229:H231"/>
    <mergeCell ref="D229:D231"/>
    <mergeCell ref="C229:C231"/>
    <mergeCell ref="C218:C219"/>
    <mergeCell ref="D218:D219"/>
    <mergeCell ref="C273:C274"/>
    <mergeCell ref="C267:C268"/>
    <mergeCell ref="C257:C266"/>
    <mergeCell ref="C220:C222"/>
    <mergeCell ref="C252:C253"/>
    <mergeCell ref="C254:C256"/>
    <mergeCell ref="C232:C236"/>
    <mergeCell ref="C269:C270"/>
    <mergeCell ref="D254:D256"/>
    <mergeCell ref="I214:I216"/>
    <mergeCell ref="H198:H202"/>
    <mergeCell ref="I198:I202"/>
    <mergeCell ref="H174:H175"/>
    <mergeCell ref="I174:I175"/>
    <mergeCell ref="G174:G175"/>
    <mergeCell ref="D174:D175"/>
    <mergeCell ref="C174:C175"/>
    <mergeCell ref="G131:G132"/>
    <mergeCell ref="D193:D197"/>
    <mergeCell ref="D198:D202"/>
    <mergeCell ref="D203:D206"/>
    <mergeCell ref="D208:D210"/>
    <mergeCell ref="D152:D154"/>
    <mergeCell ref="D176:D178"/>
    <mergeCell ref="D185:D186"/>
    <mergeCell ref="C208:C210"/>
    <mergeCell ref="D267:D268"/>
    <mergeCell ref="D257:D266"/>
    <mergeCell ref="D214:D216"/>
    <mergeCell ref="D220:D222"/>
    <mergeCell ref="C227:C228"/>
    <mergeCell ref="C237:C240"/>
    <mergeCell ref="C225:C226"/>
    <mergeCell ref="D227:D228"/>
    <mergeCell ref="D225:D226"/>
    <mergeCell ref="D252:D253"/>
    <mergeCell ref="D237:D240"/>
    <mergeCell ref="D232:D236"/>
    <mergeCell ref="C214:C216"/>
    <mergeCell ref="G109:G110"/>
    <mergeCell ref="C109:C110"/>
    <mergeCell ref="C121:C124"/>
    <mergeCell ref="C127:C128"/>
    <mergeCell ref="C62:C63"/>
    <mergeCell ref="C72:C76"/>
    <mergeCell ref="C64:C71"/>
    <mergeCell ref="G127:G128"/>
    <mergeCell ref="D127:D128"/>
    <mergeCell ref="C92:C94"/>
    <mergeCell ref="C81:C84"/>
    <mergeCell ref="D72:D76"/>
    <mergeCell ref="C86:C87"/>
    <mergeCell ref="D86:D87"/>
    <mergeCell ref="G86:G87"/>
    <mergeCell ref="C89:C90"/>
    <mergeCell ref="C95:C102"/>
    <mergeCell ref="C103:C105"/>
    <mergeCell ref="G103:G105"/>
    <mergeCell ref="H111:H112"/>
    <mergeCell ref="I111:I112"/>
    <mergeCell ref="G117:G119"/>
    <mergeCell ref="H117:H119"/>
    <mergeCell ref="I117:I119"/>
    <mergeCell ref="C147:C149"/>
    <mergeCell ref="D133:D134"/>
    <mergeCell ref="D135:D138"/>
    <mergeCell ref="D147:D149"/>
    <mergeCell ref="H23:H25"/>
    <mergeCell ref="I23:I25"/>
    <mergeCell ref="H92:H94"/>
    <mergeCell ref="I92:I94"/>
    <mergeCell ref="D92:D94"/>
    <mergeCell ref="H127:H128"/>
    <mergeCell ref="I127:I128"/>
    <mergeCell ref="H86:H87"/>
    <mergeCell ref="I86:I87"/>
    <mergeCell ref="I89:I90"/>
    <mergeCell ref="I109:I110"/>
    <mergeCell ref="H121:H124"/>
    <mergeCell ref="I121:I124"/>
    <mergeCell ref="H95:H102"/>
    <mergeCell ref="I95:I102"/>
    <mergeCell ref="H43:H48"/>
    <mergeCell ref="I43:I48"/>
    <mergeCell ref="D52:D58"/>
    <mergeCell ref="D59:D60"/>
    <mergeCell ref="D23:D25"/>
    <mergeCell ref="H103:H105"/>
    <mergeCell ref="I103:I105"/>
    <mergeCell ref="G43:G49"/>
    <mergeCell ref="G111:G112"/>
    <mergeCell ref="C176:C178"/>
    <mergeCell ref="C185:C186"/>
    <mergeCell ref="C182:C184"/>
    <mergeCell ref="C163:C170"/>
    <mergeCell ref="C133:C134"/>
    <mergeCell ref="C135:C138"/>
    <mergeCell ref="C157:C162"/>
    <mergeCell ref="C152:C154"/>
    <mergeCell ref="C281:C283"/>
    <mergeCell ref="C284:C295"/>
    <mergeCell ref="C304:C306"/>
    <mergeCell ref="C314:C315"/>
    <mergeCell ref="D281:D283"/>
    <mergeCell ref="D284:D295"/>
    <mergeCell ref="D304:D306"/>
    <mergeCell ref="D273:D274"/>
    <mergeCell ref="D300:D301"/>
    <mergeCell ref="D275:D277"/>
    <mergeCell ref="C275:C277"/>
    <mergeCell ref="C300:C301"/>
    <mergeCell ref="D309:D310"/>
    <mergeCell ref="C309:C310"/>
    <mergeCell ref="D182:D184"/>
    <mergeCell ref="D163:D170"/>
    <mergeCell ref="D157:D162"/>
    <mergeCell ref="D142:D145"/>
    <mergeCell ref="D103:D105"/>
    <mergeCell ref="D269:D270"/>
    <mergeCell ref="C5:C19"/>
    <mergeCell ref="C20:C22"/>
    <mergeCell ref="C26:C28"/>
    <mergeCell ref="C23:C25"/>
    <mergeCell ref="D20:D22"/>
    <mergeCell ref="C43:C49"/>
    <mergeCell ref="D43:D49"/>
    <mergeCell ref="C171:C173"/>
    <mergeCell ref="D171:D173"/>
    <mergeCell ref="C111:C112"/>
    <mergeCell ref="D111:D112"/>
    <mergeCell ref="C117:C119"/>
    <mergeCell ref="D117:D119"/>
    <mergeCell ref="C131:C132"/>
    <mergeCell ref="D131:D132"/>
    <mergeCell ref="C193:C197"/>
    <mergeCell ref="C198:C202"/>
    <mergeCell ref="C203:C206"/>
    <mergeCell ref="C29:C42"/>
    <mergeCell ref="C52:C58"/>
    <mergeCell ref="C59:C60"/>
    <mergeCell ref="D64:D71"/>
    <mergeCell ref="D81:D84"/>
    <mergeCell ref="D89:D90"/>
    <mergeCell ref="D109:D110"/>
    <mergeCell ref="D26:D28"/>
    <mergeCell ref="D62:D63"/>
    <mergeCell ref="D29:D42"/>
    <mergeCell ref="H227:H228"/>
    <mergeCell ref="I227:I228"/>
    <mergeCell ref="H237:H240"/>
    <mergeCell ref="I314:I315"/>
    <mergeCell ref="I269:I270"/>
    <mergeCell ref="H257:H266"/>
    <mergeCell ref="H281:H282"/>
    <mergeCell ref="I281:I282"/>
    <mergeCell ref="I267:I268"/>
    <mergeCell ref="H267:H268"/>
    <mergeCell ref="H269:H270"/>
    <mergeCell ref="I275:I277"/>
    <mergeCell ref="H327:H328"/>
    <mergeCell ref="I327:I328"/>
    <mergeCell ref="I304:I306"/>
    <mergeCell ref="H284:H295"/>
    <mergeCell ref="H318:H319"/>
    <mergeCell ref="I318:I319"/>
    <mergeCell ref="H304:H306"/>
    <mergeCell ref="I296:I297"/>
    <mergeCell ref="I284:I295"/>
    <mergeCell ref="H300:H301"/>
    <mergeCell ref="I300:I301"/>
    <mergeCell ref="H309:H310"/>
    <mergeCell ref="I309:I310"/>
    <mergeCell ref="H5:H19"/>
    <mergeCell ref="H52:H58"/>
    <mergeCell ref="H81:H84"/>
    <mergeCell ref="H29:H42"/>
    <mergeCell ref="H72:H76"/>
    <mergeCell ref="H109:H110"/>
    <mergeCell ref="H113:H115"/>
    <mergeCell ref="I5:I6"/>
    <mergeCell ref="I7:I18"/>
    <mergeCell ref="H20:H22"/>
    <mergeCell ref="I20:I22"/>
    <mergeCell ref="H26:H28"/>
    <mergeCell ref="I26:I28"/>
    <mergeCell ref="I29:I42"/>
    <mergeCell ref="I52:I58"/>
    <mergeCell ref="H59:H60"/>
    <mergeCell ref="I59:I60"/>
    <mergeCell ref="H62:H63"/>
    <mergeCell ref="I62:I63"/>
    <mergeCell ref="I72:I76"/>
    <mergeCell ref="H64:H71"/>
    <mergeCell ref="I64:I71"/>
    <mergeCell ref="I81:I84"/>
    <mergeCell ref="H89:H90"/>
    <mergeCell ref="G335:G344"/>
    <mergeCell ref="G345:G346"/>
    <mergeCell ref="G351:G355"/>
    <mergeCell ref="G314:G315"/>
    <mergeCell ref="G318:G319"/>
    <mergeCell ref="G347:G350"/>
    <mergeCell ref="G237:G240"/>
    <mergeCell ref="G273:G274"/>
    <mergeCell ref="G300:G301"/>
    <mergeCell ref="G327:G328"/>
    <mergeCell ref="G275:G277"/>
    <mergeCell ref="G284:G295"/>
    <mergeCell ref="G267:G268"/>
    <mergeCell ref="G257:G266"/>
    <mergeCell ref="G252:G253"/>
    <mergeCell ref="G269:G270"/>
    <mergeCell ref="G254:G256"/>
    <mergeCell ref="G309:G310"/>
    <mergeCell ref="B1:F1"/>
    <mergeCell ref="G5:G19"/>
    <mergeCell ref="G72:G76"/>
    <mergeCell ref="G26:G28"/>
    <mergeCell ref="G64:G71"/>
    <mergeCell ref="G147:G149"/>
    <mergeCell ref="G133:G134"/>
    <mergeCell ref="G20:G22"/>
    <mergeCell ref="G139:G141"/>
    <mergeCell ref="D95:D102"/>
    <mergeCell ref="G95:G102"/>
    <mergeCell ref="G135:G138"/>
    <mergeCell ref="G59:G60"/>
    <mergeCell ref="G81:G84"/>
    <mergeCell ref="G23:G25"/>
    <mergeCell ref="G92:G94"/>
    <mergeCell ref="G113:G115"/>
    <mergeCell ref="G52:G58"/>
    <mergeCell ref="G89:G90"/>
    <mergeCell ref="G62:G63"/>
    <mergeCell ref="G121:G124"/>
    <mergeCell ref="G29:G42"/>
    <mergeCell ref="D121:D124"/>
    <mergeCell ref="D5:D19"/>
    <mergeCell ref="C327:C328"/>
    <mergeCell ref="I113:I115"/>
    <mergeCell ref="C113:C115"/>
    <mergeCell ref="D113:D115"/>
    <mergeCell ref="G232:G236"/>
    <mergeCell ref="H232:H236"/>
    <mergeCell ref="G163:G170"/>
    <mergeCell ref="G198:G202"/>
    <mergeCell ref="G185:G186"/>
    <mergeCell ref="G182:G184"/>
    <mergeCell ref="G157:G162"/>
    <mergeCell ref="G304:G306"/>
    <mergeCell ref="G281:G283"/>
    <mergeCell ref="G176:G178"/>
    <mergeCell ref="G152:G154"/>
    <mergeCell ref="G171:G173"/>
    <mergeCell ref="I176:I178"/>
    <mergeCell ref="H176:H178"/>
    <mergeCell ref="H171:H173"/>
    <mergeCell ref="I171:I173"/>
    <mergeCell ref="C318:C319"/>
    <mergeCell ref="D318:D319"/>
    <mergeCell ref="I232:I236"/>
    <mergeCell ref="G325:G326"/>
    <mergeCell ref="D327:D328"/>
    <mergeCell ref="H325:H326"/>
    <mergeCell ref="H273:H274"/>
    <mergeCell ref="I273:I274"/>
    <mergeCell ref="H275:H277"/>
    <mergeCell ref="I362:I363"/>
    <mergeCell ref="C362:C363"/>
    <mergeCell ref="D362:D363"/>
    <mergeCell ref="C179:C180"/>
    <mergeCell ref="D179:D180"/>
    <mergeCell ref="H179:H180"/>
    <mergeCell ref="I185:I186"/>
    <mergeCell ref="H182:H184"/>
    <mergeCell ref="I182:I184"/>
    <mergeCell ref="I208:I210"/>
    <mergeCell ref="H214:H216"/>
    <mergeCell ref="H254:H256"/>
    <mergeCell ref="I254:I256"/>
    <mergeCell ref="H218:H219"/>
    <mergeCell ref="I218:I219"/>
    <mergeCell ref="I229:I231"/>
    <mergeCell ref="G193:G197"/>
    <mergeCell ref="G203:G206"/>
    <mergeCell ref="G208:G210"/>
    <mergeCell ref="C139:C141"/>
    <mergeCell ref="D139:D141"/>
    <mergeCell ref="C142:C145"/>
    <mergeCell ref="C271:C272"/>
    <mergeCell ref="D271:D272"/>
    <mergeCell ref="G271:G272"/>
    <mergeCell ref="H271:H272"/>
    <mergeCell ref="I271:I272"/>
    <mergeCell ref="C190:C191"/>
    <mergeCell ref="D190:D191"/>
    <mergeCell ref="G190:G191"/>
    <mergeCell ref="H190:H191"/>
    <mergeCell ref="I190:I191"/>
    <mergeCell ref="I257:I266"/>
    <mergeCell ref="H252:H253"/>
    <mergeCell ref="I252:I253"/>
    <mergeCell ref="H193:H197"/>
    <mergeCell ref="I193:I197"/>
    <mergeCell ref="H185:H186"/>
    <mergeCell ref="I237:I240"/>
    <mergeCell ref="H225:H226"/>
    <mergeCell ref="I225:I226"/>
    <mergeCell ref="H220:H222"/>
    <mergeCell ref="I220:I222"/>
    <mergeCell ref="H152:H154"/>
    <mergeCell ref="I152:I154"/>
    <mergeCell ref="I157:I162"/>
    <mergeCell ref="H163:H169"/>
    <mergeCell ref="H139:H141"/>
    <mergeCell ref="I139:I141"/>
    <mergeCell ref="G142:G145"/>
    <mergeCell ref="H142:H145"/>
    <mergeCell ref="I142:I145"/>
    <mergeCell ref="H131:H132"/>
    <mergeCell ref="I131:I132"/>
    <mergeCell ref="H157:H162"/>
    <mergeCell ref="G369:G373"/>
    <mergeCell ref="H369:H373"/>
    <mergeCell ref="I369:I373"/>
    <mergeCell ref="D369:D373"/>
    <mergeCell ref="C369:C373"/>
    <mergeCell ref="H382:H383"/>
    <mergeCell ref="G382:G383"/>
    <mergeCell ref="I382:I383"/>
    <mergeCell ref="D382:D383"/>
    <mergeCell ref="C382:C383"/>
    <mergeCell ref="H203:H206"/>
    <mergeCell ref="I203:I206"/>
    <mergeCell ref="H208:H210"/>
    <mergeCell ref="I179:I180"/>
    <mergeCell ref="I163:I169"/>
    <mergeCell ref="H133:H134"/>
    <mergeCell ref="I133:I134"/>
    <mergeCell ref="H135:H138"/>
    <mergeCell ref="I135:I138"/>
    <mergeCell ref="H147:H149"/>
    <mergeCell ref="I147:I149"/>
  </mergeCells>
  <phoneticPr fontId="3"/>
  <pageMargins left="0.39370078740157483" right="0.39370078740157483" top="0.59055118110236227" bottom="0.59055118110236227" header="0.51181102362204722" footer="0.51181102362204722"/>
  <pageSetup paperSize="9" orientation="landscape" r:id="rId1"/>
  <headerFooter alignWithMargins="0">
    <oddFooter>&amp;R&amp;A　&amp;P／&amp;N</oddFooter>
  </headerFooter>
  <rowBreaks count="9" manualBreakCount="9">
    <brk id="28" max="16383" man="1"/>
    <brk id="63" max="16383" man="1"/>
    <brk id="94" max="16383" man="1"/>
    <brk id="132" max="16383" man="1"/>
    <brk id="162" max="16383" man="1"/>
    <brk id="191" max="16383" man="1"/>
    <brk id="256" max="16383" man="1"/>
    <brk id="283" max="16383" man="1"/>
    <brk id="3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dc:creator>
  <cp:lastModifiedBy>Hayashi</cp:lastModifiedBy>
  <cp:lastPrinted>2008-12-25T04:21:06Z</cp:lastPrinted>
  <dcterms:created xsi:type="dcterms:W3CDTF">2006-09-11T07:22:43Z</dcterms:created>
  <dcterms:modified xsi:type="dcterms:W3CDTF">2014-02-05T06:23:21Z</dcterms:modified>
</cp:coreProperties>
</file>