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715" windowHeight="8640"/>
  </bookViews>
  <sheets>
    <sheet name="中国" sheetId="1" r:id="rId1"/>
  </sheets>
  <calcPr calcId="145621"/>
</workbook>
</file>

<file path=xl/calcChain.xml><?xml version="1.0" encoding="utf-8"?>
<calcChain xmlns="http://schemas.openxmlformats.org/spreadsheetml/2006/main">
  <c r="C41" i="1" l="1"/>
  <c r="C19" i="1"/>
  <c r="C210" i="1"/>
  <c r="C206" i="1"/>
  <c r="C140" i="1"/>
  <c r="C34" i="1"/>
  <c r="C18" i="1"/>
  <c r="C14" i="1"/>
  <c r="C163" i="1"/>
  <c r="C145" i="1"/>
  <c r="C142" i="1"/>
  <c r="C20" i="1"/>
  <c r="C42" i="1"/>
  <c r="C191" i="1"/>
  <c r="C143" i="1"/>
  <c r="C78" i="1"/>
  <c r="C21" i="1"/>
  <c r="C182" i="1"/>
  <c r="C75" i="1"/>
  <c r="C26" i="1"/>
  <c r="C25" i="1"/>
  <c r="C33" i="1"/>
  <c r="C198" i="1"/>
  <c r="C138" i="1"/>
  <c r="C135" i="1"/>
  <c r="C116" i="1"/>
  <c r="C149" i="1"/>
  <c r="C37" i="1"/>
  <c r="C144" i="1"/>
  <c r="C29" i="1"/>
  <c r="C120" i="1"/>
  <c r="C77" i="1"/>
  <c r="C39" i="1"/>
  <c r="C31" i="1"/>
  <c r="C129" i="1"/>
  <c r="C63" i="1"/>
  <c r="E198" i="1"/>
  <c r="E174" i="1"/>
  <c r="E110" i="1"/>
  <c r="C146" i="1"/>
  <c r="E90" i="1"/>
  <c r="E63" i="1"/>
  <c r="E57" i="1"/>
  <c r="E52" i="1"/>
  <c r="C43" i="1"/>
  <c r="C4" i="1"/>
  <c r="C22" i="1"/>
  <c r="E217" i="1"/>
  <c r="E214" i="1"/>
  <c r="E167" i="1"/>
  <c r="E148" i="1"/>
  <c r="E133" i="1"/>
  <c r="E132" i="1"/>
  <c r="E106" i="1"/>
  <c r="E105" i="1"/>
  <c r="E97" i="1"/>
  <c r="E70" i="1"/>
  <c r="E58" i="1"/>
  <c r="E44" i="1"/>
  <c r="E24" i="1"/>
  <c r="E13" i="1"/>
  <c r="E12" i="1"/>
  <c r="C217" i="1"/>
  <c r="C213" i="1"/>
  <c r="C189" i="1"/>
  <c r="C188" i="1"/>
  <c r="C174" i="1"/>
  <c r="C169" i="1"/>
  <c r="C154" i="1"/>
  <c r="C152" i="1"/>
  <c r="C151" i="1"/>
  <c r="C141" i="1"/>
  <c r="C113" i="1"/>
  <c r="C110" i="1"/>
  <c r="C105" i="1"/>
  <c r="C100" i="1"/>
  <c r="C97" i="1"/>
  <c r="C94" i="1"/>
  <c r="C93" i="1"/>
  <c r="C92" i="1"/>
  <c r="C87" i="1"/>
  <c r="C84" i="1"/>
  <c r="C81" i="1"/>
  <c r="C80" i="1"/>
  <c r="C66" i="1"/>
  <c r="C74" i="1"/>
  <c r="C68" i="1"/>
  <c r="C57" i="1"/>
  <c r="C52" i="1"/>
  <c r="C44" i="1"/>
  <c r="C16" i="1"/>
  <c r="C5" i="1"/>
</calcChain>
</file>

<file path=xl/sharedStrings.xml><?xml version="1.0" encoding="utf-8"?>
<sst xmlns="http://schemas.openxmlformats.org/spreadsheetml/2006/main" count="752" uniqueCount="361">
  <si>
    <t>大田市男女共同参画推進条例
　（2005年10月1日施行）</t>
    <rPh sb="0" eb="3">
      <t>オオダシ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</si>
  <si>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江津市男女共同参画推進条例
　（2001年4月1日施行）</t>
    <rPh sb="0" eb="1">
      <t>エ</t>
    </rPh>
    <rPh sb="1" eb="2">
      <t>ツ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</si>
  <si>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総社市男女共同参画推進条例
　（2005年3月22日施行）</t>
    <rPh sb="0" eb="3">
      <t>ソウジャシ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</si>
  <si>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高梁市男女共同参画推進条例
　（2005年4月1日施行）</t>
    <rPh sb="0" eb="1">
      <t>タカ</t>
    </rPh>
    <rPh sb="1" eb="2">
      <t>ハリ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シコウ</t>
    </rPh>
    <phoneticPr fontId="3"/>
  </si>
  <si>
    <t>三次市男女共同参画推進条例
　（2004年4月1日施行）</t>
    <rPh sb="0" eb="2">
      <t>ミヨシ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</si>
  <si>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周南市男女共同参画推進条例
　（2004年4月1日施行）</t>
    <rPh sb="0" eb="1">
      <t>シュウ</t>
    </rPh>
    <rPh sb="1" eb="2">
      <t>ナン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</si>
  <si>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都道府県</t>
    <rPh sb="0" eb="4">
      <t>トドウフケン</t>
    </rPh>
    <phoneticPr fontId="3"/>
  </si>
  <si>
    <t>基礎となった条例</t>
    <rPh sb="0" eb="2">
      <t>キソ</t>
    </rPh>
    <rPh sb="6" eb="8">
      <t>ジョウレイ</t>
    </rPh>
    <phoneticPr fontId="3"/>
  </si>
  <si>
    <t>合併の
方式</t>
    <rPh sb="0" eb="2">
      <t>ガッペイ</t>
    </rPh>
    <rPh sb="4" eb="6">
      <t>ホウシキ</t>
    </rPh>
    <phoneticPr fontId="3"/>
  </si>
  <si>
    <t>合併期日</t>
    <rPh sb="0" eb="2">
      <t>ガッペイ</t>
    </rPh>
    <rPh sb="2" eb="4">
      <t>キジツ</t>
    </rPh>
    <phoneticPr fontId="3"/>
  </si>
  <si>
    <t>編入</t>
    <rPh sb="0" eb="2">
      <t>ヘンニュウ</t>
    </rPh>
    <phoneticPr fontId="3"/>
  </si>
  <si>
    <t>なし</t>
    <phoneticPr fontId="3"/>
  </si>
  <si>
    <t>なし</t>
    <phoneticPr fontId="3"/>
  </si>
  <si>
    <t>なし</t>
    <phoneticPr fontId="3"/>
  </si>
  <si>
    <t>なし</t>
    <phoneticPr fontId="3"/>
  </si>
  <si>
    <t>新設</t>
    <rPh sb="0" eb="2">
      <t>シンセツ</t>
    </rPh>
    <phoneticPr fontId="3"/>
  </si>
  <si>
    <t>なし</t>
    <phoneticPr fontId="3"/>
  </si>
  <si>
    <t>内海町</t>
    <rPh sb="0" eb="2">
      <t>ウチウミ</t>
    </rPh>
    <rPh sb="2" eb="3">
      <t>マチ</t>
    </rPh>
    <phoneticPr fontId="3"/>
  </si>
  <si>
    <t>新市町</t>
    <rPh sb="0" eb="1">
      <t>シン</t>
    </rPh>
    <rPh sb="1" eb="2">
      <t>シ</t>
    </rPh>
    <rPh sb="2" eb="3">
      <t>マチ</t>
    </rPh>
    <phoneticPr fontId="3"/>
  </si>
  <si>
    <t>沼隈町</t>
    <rPh sb="0" eb="1">
      <t>ヌマ</t>
    </rPh>
    <rPh sb="1" eb="2">
      <t>クマ</t>
    </rPh>
    <rPh sb="2" eb="3">
      <t>マチ</t>
    </rPh>
    <phoneticPr fontId="3"/>
  </si>
  <si>
    <t>神辺町</t>
    <rPh sb="0" eb="3">
      <t>コウノエマチ</t>
    </rPh>
    <phoneticPr fontId="3"/>
  </si>
  <si>
    <t>三次市男女共同参画推進条例
　（2003年3月25日施行）</t>
    <rPh sb="0" eb="3">
      <t>ミヨシシ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</si>
  <si>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君田村</t>
    <rPh sb="0" eb="1">
      <t>キミ</t>
    </rPh>
    <rPh sb="1" eb="3">
      <t>タムラ</t>
    </rPh>
    <phoneticPr fontId="3"/>
  </si>
  <si>
    <t>布野村</t>
    <rPh sb="0" eb="1">
      <t>ヌノ</t>
    </rPh>
    <rPh sb="1" eb="2">
      <t>ノ</t>
    </rPh>
    <rPh sb="2" eb="3">
      <t>ムラ</t>
    </rPh>
    <phoneticPr fontId="3"/>
  </si>
  <si>
    <t>作木村</t>
    <rPh sb="0" eb="1">
      <t>サク</t>
    </rPh>
    <rPh sb="1" eb="3">
      <t>キムラ</t>
    </rPh>
    <phoneticPr fontId="3"/>
  </si>
  <si>
    <t>吉舎町</t>
    <rPh sb="0" eb="1">
      <t>ヨシ</t>
    </rPh>
    <rPh sb="1" eb="2">
      <t>シャ</t>
    </rPh>
    <rPh sb="2" eb="3">
      <t>マチ</t>
    </rPh>
    <phoneticPr fontId="3"/>
  </si>
  <si>
    <t>三良坂町</t>
    <rPh sb="0" eb="1">
      <t>サン</t>
    </rPh>
    <rPh sb="1" eb="2">
      <t>リョウ</t>
    </rPh>
    <rPh sb="2" eb="3">
      <t>サカ</t>
    </rPh>
    <rPh sb="3" eb="4">
      <t>マチ</t>
    </rPh>
    <phoneticPr fontId="3"/>
  </si>
  <si>
    <t>三和町</t>
    <rPh sb="0" eb="3">
      <t>サンワチョウ</t>
    </rPh>
    <phoneticPr fontId="3"/>
  </si>
  <si>
    <t>甲奴町</t>
    <rPh sb="0" eb="1">
      <t>コウ</t>
    </rPh>
    <rPh sb="1" eb="2">
      <t>ヤッコ</t>
    </rPh>
    <rPh sb="2" eb="3">
      <t>マチ</t>
    </rPh>
    <phoneticPr fontId="3"/>
  </si>
  <si>
    <t>山口県</t>
  </si>
  <si>
    <t>宇部市</t>
    <rPh sb="0" eb="3">
      <t>ウベシ</t>
    </rPh>
    <phoneticPr fontId="3"/>
  </si>
  <si>
    <t>宇部市男女共同参画推進条例
　（2002年6月28日施行）</t>
    <rPh sb="0" eb="3">
      <t>ウベシ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</si>
  <si>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楠町</t>
    <rPh sb="0" eb="2">
      <t>クスノキマチ</t>
    </rPh>
    <phoneticPr fontId="3"/>
  </si>
  <si>
    <t>由宇町</t>
    <rPh sb="0" eb="1">
      <t>ユウ</t>
    </rPh>
    <rPh sb="1" eb="2">
      <t>ウ</t>
    </rPh>
    <rPh sb="2" eb="3">
      <t>マチ</t>
    </rPh>
    <phoneticPr fontId="3"/>
  </si>
  <si>
    <t>山口県</t>
    <phoneticPr fontId="3"/>
  </si>
  <si>
    <t>玖珂町</t>
    <rPh sb="0" eb="3">
      <t>クガチョウ</t>
    </rPh>
    <phoneticPr fontId="3"/>
  </si>
  <si>
    <t>本郷村</t>
    <rPh sb="0" eb="2">
      <t>ホンゴウ</t>
    </rPh>
    <rPh sb="2" eb="3">
      <t>ムラ</t>
    </rPh>
    <phoneticPr fontId="3"/>
  </si>
  <si>
    <t>周東町</t>
    <rPh sb="0" eb="2">
      <t>シュウトウ</t>
    </rPh>
    <rPh sb="2" eb="3">
      <t>マチ</t>
    </rPh>
    <phoneticPr fontId="3"/>
  </si>
  <si>
    <t>山口県</t>
    <phoneticPr fontId="3"/>
  </si>
  <si>
    <t>錦町</t>
    <rPh sb="0" eb="1">
      <t>ニシキ</t>
    </rPh>
    <rPh sb="1" eb="2">
      <t>マチ</t>
    </rPh>
    <phoneticPr fontId="3"/>
  </si>
  <si>
    <t>美川町</t>
    <rPh sb="0" eb="2">
      <t>ミカワ</t>
    </rPh>
    <rPh sb="2" eb="3">
      <t>マチ</t>
    </rPh>
    <phoneticPr fontId="3"/>
  </si>
  <si>
    <t>美和町</t>
    <rPh sb="0" eb="3">
      <t>ミワチョウ</t>
    </rPh>
    <phoneticPr fontId="3"/>
  </si>
  <si>
    <t>徳山市</t>
    <rPh sb="0" eb="3">
      <t>トクヤマシ</t>
    </rPh>
    <phoneticPr fontId="3"/>
  </si>
  <si>
    <t>山口県</t>
    <phoneticPr fontId="3"/>
  </si>
  <si>
    <t>熊毛町</t>
    <rPh sb="0" eb="2">
      <t>クマゲ</t>
    </rPh>
    <rPh sb="2" eb="3">
      <t>マチ</t>
    </rPh>
    <phoneticPr fontId="3"/>
  </si>
  <si>
    <t>鹿野町</t>
    <rPh sb="0" eb="2">
      <t>カノ</t>
    </rPh>
    <rPh sb="2" eb="3">
      <t>マチ</t>
    </rPh>
    <phoneticPr fontId="3"/>
  </si>
  <si>
    <t>山陽町</t>
    <rPh sb="0" eb="3">
      <t>サンヨウチョウ</t>
    </rPh>
    <phoneticPr fontId="3"/>
  </si>
  <si>
    <t>岡山県</t>
    <phoneticPr fontId="3"/>
  </si>
  <si>
    <t>神郷町</t>
    <rPh sb="0" eb="2">
      <t>シンゴウ</t>
    </rPh>
    <rPh sb="2" eb="3">
      <t>マチ</t>
    </rPh>
    <phoneticPr fontId="3"/>
  </si>
  <si>
    <t>哲多町</t>
    <rPh sb="0" eb="2">
      <t>テツタ</t>
    </rPh>
    <rPh sb="2" eb="3">
      <t>マチ</t>
    </rPh>
    <phoneticPr fontId="3"/>
  </si>
  <si>
    <t>哲西町</t>
    <rPh sb="0" eb="1">
      <t>テツ</t>
    </rPh>
    <rPh sb="1" eb="2">
      <t>ニシ</t>
    </rPh>
    <rPh sb="2" eb="3">
      <t>マチ</t>
    </rPh>
    <phoneticPr fontId="3"/>
  </si>
  <si>
    <t>日生町</t>
    <rPh sb="0" eb="2">
      <t>ニッセイ</t>
    </rPh>
    <rPh sb="2" eb="3">
      <t>マチ</t>
    </rPh>
    <phoneticPr fontId="3"/>
  </si>
  <si>
    <t>吉永町</t>
    <rPh sb="0" eb="2">
      <t>ヨシナガ</t>
    </rPh>
    <rPh sb="2" eb="3">
      <t>マチ</t>
    </rPh>
    <phoneticPr fontId="3"/>
  </si>
  <si>
    <t>牛窓町</t>
    <rPh sb="0" eb="2">
      <t>ウシマド</t>
    </rPh>
    <rPh sb="2" eb="3">
      <t>マチ</t>
    </rPh>
    <phoneticPr fontId="3"/>
  </si>
  <si>
    <t>邑久町</t>
    <rPh sb="0" eb="3">
      <t>オクチョウ</t>
    </rPh>
    <phoneticPr fontId="3"/>
  </si>
  <si>
    <t>長船町</t>
    <rPh sb="0" eb="3">
      <t>オサフネチョウ</t>
    </rPh>
    <phoneticPr fontId="3"/>
  </si>
  <si>
    <t>勝田町</t>
    <rPh sb="0" eb="1">
      <t>カツ</t>
    </rPh>
    <rPh sb="1" eb="3">
      <t>タマチ</t>
    </rPh>
    <phoneticPr fontId="3"/>
  </si>
  <si>
    <t>大原町</t>
    <rPh sb="0" eb="3">
      <t>オオハラマチ</t>
    </rPh>
    <phoneticPr fontId="3"/>
  </si>
  <si>
    <t>東粟倉村</t>
    <rPh sb="0" eb="1">
      <t>ヒガシ</t>
    </rPh>
    <rPh sb="1" eb="3">
      <t>アワクラ</t>
    </rPh>
    <rPh sb="3" eb="4">
      <t>ムラ</t>
    </rPh>
    <phoneticPr fontId="3"/>
  </si>
  <si>
    <t>作東町男女共同参画まちづくり促進に関する条例　（2002年7月1日施行）</t>
    <rPh sb="0" eb="2">
      <t>サクトウ</t>
    </rPh>
    <rPh sb="2" eb="3">
      <t>マチ</t>
    </rPh>
    <rPh sb="3" eb="9">
      <t>サンカク</t>
    </rPh>
    <rPh sb="14" eb="16">
      <t>ソクシン</t>
    </rPh>
    <rPh sb="17" eb="18">
      <t>カン</t>
    </rPh>
    <rPh sb="20" eb="22">
      <t>ジョウレイ</t>
    </rPh>
    <rPh sb="28" eb="29">
      <t>ネン</t>
    </rPh>
    <rPh sb="30" eb="31">
      <t>ガツ</t>
    </rPh>
    <rPh sb="32" eb="33">
      <t>ニチ</t>
    </rPh>
    <rPh sb="33" eb="35">
      <t>セコウ</t>
    </rPh>
    <phoneticPr fontId="3"/>
  </si>
  <si>
    <t>岡山県</t>
    <phoneticPr fontId="3"/>
  </si>
  <si>
    <t>英田町</t>
    <rPh sb="0" eb="1">
      <t>エイ</t>
    </rPh>
    <rPh sb="1" eb="2">
      <t>タ</t>
    </rPh>
    <rPh sb="2" eb="3">
      <t>マチ</t>
    </rPh>
    <phoneticPr fontId="3"/>
  </si>
  <si>
    <t>中央町</t>
    <rPh sb="0" eb="2">
      <t>チュウオウ</t>
    </rPh>
    <rPh sb="2" eb="3">
      <t>マチ</t>
    </rPh>
    <phoneticPr fontId="3"/>
  </si>
  <si>
    <t>旭町</t>
    <rPh sb="0" eb="1">
      <t>アサヒ</t>
    </rPh>
    <rPh sb="1" eb="2">
      <t>マチ</t>
    </rPh>
    <phoneticPr fontId="3"/>
  </si>
  <si>
    <t>広島県</t>
  </si>
  <si>
    <t>広島県</t>
    <rPh sb="0" eb="3">
      <t>ヒロシマケン</t>
    </rPh>
    <phoneticPr fontId="3"/>
  </si>
  <si>
    <t>広島市</t>
    <rPh sb="0" eb="3">
      <t>ヒロシマシ</t>
    </rPh>
    <phoneticPr fontId="3"/>
  </si>
  <si>
    <t>広島市男女共同参画推進条例　（2001年9月28日施行、一部2002年4月1日施行）</t>
    <rPh sb="0" eb="3">
      <t>ヒロシマシ</t>
    </rPh>
    <rPh sb="3" eb="9">
      <t>サンカク</t>
    </rPh>
    <rPh sb="9" eb="11">
      <t>スイシン</t>
    </rPh>
    <rPh sb="11" eb="13">
      <t>ジョウレイ</t>
    </rPh>
    <rPh sb="19" eb="20">
      <t>ネン</t>
    </rPh>
    <rPh sb="21" eb="22">
      <t>ガツ</t>
    </rPh>
    <rPh sb="24" eb="25">
      <t>ニチ</t>
    </rPh>
    <rPh sb="25" eb="27">
      <t>セコウ</t>
    </rPh>
    <rPh sb="28" eb="30">
      <t>イチブ</t>
    </rPh>
    <rPh sb="34" eb="35">
      <t>ネン</t>
    </rPh>
    <rPh sb="36" eb="37">
      <t>ガツ</t>
    </rPh>
    <rPh sb="38" eb="39">
      <t>ニチ</t>
    </rPh>
    <rPh sb="39" eb="41">
      <t>セコウ</t>
    </rPh>
    <phoneticPr fontId="3"/>
  </si>
  <si>
    <t>湯来町</t>
    <rPh sb="0" eb="1">
      <t>ユ</t>
    </rPh>
    <rPh sb="1" eb="2">
      <t>ライ</t>
    </rPh>
    <rPh sb="2" eb="3">
      <t>マチ</t>
    </rPh>
    <phoneticPr fontId="3"/>
  </si>
  <si>
    <t>呉市</t>
    <rPh sb="0" eb="2">
      <t>クレシ</t>
    </rPh>
    <phoneticPr fontId="3"/>
  </si>
  <si>
    <t>くれ男女共同参画推進条例
　（2001年12月21日施行）</t>
    <rPh sb="2" eb="8">
      <t>サンカク</t>
    </rPh>
    <rPh sb="8" eb="10">
      <t>スイシン</t>
    </rPh>
    <rPh sb="10" eb="12">
      <t>ジョウレイ</t>
    </rPh>
    <rPh sb="19" eb="20">
      <t>ネン</t>
    </rPh>
    <rPh sb="22" eb="23">
      <t>ガツ</t>
    </rPh>
    <rPh sb="25" eb="26">
      <t>ニチ</t>
    </rPh>
    <rPh sb="26" eb="28">
      <t>セコウ</t>
    </rPh>
    <phoneticPr fontId="3"/>
  </si>
  <si>
    <t>下薄刈町</t>
    <rPh sb="0" eb="1">
      <t>シモ</t>
    </rPh>
    <rPh sb="1" eb="2">
      <t>ススキ</t>
    </rPh>
    <rPh sb="2" eb="3">
      <t>カリ</t>
    </rPh>
    <rPh sb="3" eb="4">
      <t>マチ</t>
    </rPh>
    <phoneticPr fontId="3"/>
  </si>
  <si>
    <t>なし</t>
    <phoneticPr fontId="3"/>
  </si>
  <si>
    <t>川尻町</t>
    <rPh sb="0" eb="2">
      <t>カワジリ</t>
    </rPh>
    <rPh sb="2" eb="3">
      <t>マチ</t>
    </rPh>
    <phoneticPr fontId="3"/>
  </si>
  <si>
    <t>音戸町</t>
    <rPh sb="0" eb="1">
      <t>オン</t>
    </rPh>
    <rPh sb="1" eb="2">
      <t>ト</t>
    </rPh>
    <rPh sb="2" eb="3">
      <t>マチ</t>
    </rPh>
    <phoneticPr fontId="3"/>
  </si>
  <si>
    <t>倉橋町</t>
    <rPh sb="0" eb="2">
      <t>クラハシ</t>
    </rPh>
    <rPh sb="2" eb="3">
      <t>マチ</t>
    </rPh>
    <phoneticPr fontId="3"/>
  </si>
  <si>
    <t>薄刈町</t>
    <rPh sb="0" eb="1">
      <t>ススキ</t>
    </rPh>
    <rPh sb="1" eb="2">
      <t>カリ</t>
    </rPh>
    <rPh sb="2" eb="3">
      <t>マチ</t>
    </rPh>
    <phoneticPr fontId="3"/>
  </si>
  <si>
    <t>安浦町</t>
    <rPh sb="0" eb="2">
      <t>ヤスウラ</t>
    </rPh>
    <rPh sb="2" eb="3">
      <t>マチ</t>
    </rPh>
    <phoneticPr fontId="3"/>
  </si>
  <si>
    <t>豊浜町</t>
    <rPh sb="0" eb="2">
      <t>トヨハマ</t>
    </rPh>
    <rPh sb="2" eb="3">
      <t>マチ</t>
    </rPh>
    <phoneticPr fontId="3"/>
  </si>
  <si>
    <t>豊町</t>
    <rPh sb="0" eb="1">
      <t>ユタ</t>
    </rPh>
    <rPh sb="1" eb="2">
      <t>マチ</t>
    </rPh>
    <phoneticPr fontId="3"/>
  </si>
  <si>
    <t>尾道市</t>
    <rPh sb="0" eb="3">
      <t>オノミチシ</t>
    </rPh>
    <phoneticPr fontId="3"/>
  </si>
  <si>
    <t>御調町</t>
    <rPh sb="0" eb="3">
      <t>ミツギチョウ</t>
    </rPh>
    <phoneticPr fontId="3"/>
  </si>
  <si>
    <t>向島町</t>
    <rPh sb="0" eb="2">
      <t>ムコウジマ</t>
    </rPh>
    <rPh sb="2" eb="3">
      <t>マチ</t>
    </rPh>
    <phoneticPr fontId="3"/>
  </si>
  <si>
    <t>因島市男女共同参画推進条例
　（2003年4月1日施行）</t>
    <rPh sb="0" eb="3">
      <t>インノシマシ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</si>
  <si>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瀬戸田町</t>
    <rPh sb="0" eb="3">
      <t>セトダ</t>
    </rPh>
    <rPh sb="3" eb="4">
      <t>マチ</t>
    </rPh>
    <phoneticPr fontId="3"/>
  </si>
  <si>
    <t>福山市</t>
    <rPh sb="0" eb="3">
      <t>フクヤマシ</t>
    </rPh>
    <phoneticPr fontId="3"/>
  </si>
  <si>
    <t>福山市男女共同参画推進条例
　（2002年4月1日施行）</t>
    <rPh sb="0" eb="3">
      <t>フクヤマシ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</si>
  <si>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岡山県</t>
    <phoneticPr fontId="3"/>
  </si>
  <si>
    <t>御津町</t>
    <rPh sb="0" eb="2">
      <t>ミツ</t>
    </rPh>
    <rPh sb="2" eb="3">
      <t>マチ</t>
    </rPh>
    <phoneticPr fontId="3"/>
  </si>
  <si>
    <t>岡山県</t>
    <phoneticPr fontId="3"/>
  </si>
  <si>
    <t>灘崎町</t>
    <rPh sb="0" eb="1">
      <t>ナダ</t>
    </rPh>
    <rPh sb="1" eb="2">
      <t>サキ</t>
    </rPh>
    <rPh sb="2" eb="3">
      <t>マチ</t>
    </rPh>
    <phoneticPr fontId="3"/>
  </si>
  <si>
    <t>倉敷市</t>
    <rPh sb="0" eb="3">
      <t>クラシキシ</t>
    </rPh>
    <phoneticPr fontId="3"/>
  </si>
  <si>
    <t>倉敷市男女共同参画条例
　（2001年4月1日施行）</t>
    <rPh sb="0" eb="3">
      <t>クラシキシ</t>
    </rPh>
    <rPh sb="3" eb="9">
      <t>サンカク</t>
    </rPh>
    <rPh sb="9" eb="11">
      <t>ジョウレイ</t>
    </rPh>
    <rPh sb="18" eb="19">
      <t>ネン</t>
    </rPh>
    <rPh sb="20" eb="21">
      <t>ガツ</t>
    </rPh>
    <rPh sb="22" eb="23">
      <t>ニチ</t>
    </rPh>
    <rPh sb="23" eb="25">
      <t>セコウ</t>
    </rPh>
    <phoneticPr fontId="3"/>
  </si>
  <si>
    <t>船穂町</t>
    <rPh sb="0" eb="2">
      <t>フナホ</t>
    </rPh>
    <rPh sb="2" eb="3">
      <t>マチ</t>
    </rPh>
    <phoneticPr fontId="3"/>
  </si>
  <si>
    <t>真備町</t>
    <rPh sb="0" eb="2">
      <t>マビ</t>
    </rPh>
    <rPh sb="2" eb="3">
      <t>チョウ</t>
    </rPh>
    <phoneticPr fontId="3"/>
  </si>
  <si>
    <t>津山市</t>
    <rPh sb="0" eb="3">
      <t>ツヤマシ</t>
    </rPh>
    <phoneticPr fontId="3"/>
  </si>
  <si>
    <t>加茂町</t>
    <rPh sb="0" eb="3">
      <t>カモマチ</t>
    </rPh>
    <phoneticPr fontId="3"/>
  </si>
  <si>
    <t>阿波村</t>
    <rPh sb="0" eb="2">
      <t>アワ</t>
    </rPh>
    <rPh sb="2" eb="3">
      <t>ムラ</t>
    </rPh>
    <phoneticPr fontId="3"/>
  </si>
  <si>
    <t>岡山県</t>
    <phoneticPr fontId="3"/>
  </si>
  <si>
    <t>久米町</t>
    <rPh sb="0" eb="2">
      <t>クメ</t>
    </rPh>
    <rPh sb="2" eb="3">
      <t>マチ</t>
    </rPh>
    <phoneticPr fontId="3"/>
  </si>
  <si>
    <t>井原市</t>
    <rPh sb="0" eb="2">
      <t>イハラ</t>
    </rPh>
    <rPh sb="2" eb="3">
      <t>シ</t>
    </rPh>
    <phoneticPr fontId="3"/>
  </si>
  <si>
    <t>美星町</t>
    <rPh sb="0" eb="2">
      <t>ビセイ</t>
    </rPh>
    <rPh sb="2" eb="3">
      <t>マチ</t>
    </rPh>
    <phoneticPr fontId="3"/>
  </si>
  <si>
    <t>芳井町</t>
    <rPh sb="0" eb="2">
      <t>ヨシイ</t>
    </rPh>
    <rPh sb="2" eb="3">
      <t>マチ</t>
    </rPh>
    <phoneticPr fontId="3"/>
  </si>
  <si>
    <t>総社市男女共同参画推進条例
　（2004年4月1日施行）</t>
    <rPh sb="0" eb="3">
      <t>ソウジャシ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</si>
  <si>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新南陽市男女共同参画推進条例
　（2001年8月1日施行）</t>
    <rPh sb="0" eb="4">
      <t>シンナンヨウシ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</si>
  <si>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小野田市男女共同参画推進条例
　（2004年4月1日施行）</t>
    <rPh sb="0" eb="4">
      <t>オノダシ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</si>
  <si>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国府町</t>
    <rPh sb="0" eb="2">
      <t>コクフ</t>
    </rPh>
    <rPh sb="2" eb="3">
      <t>マチ</t>
    </rPh>
    <phoneticPr fontId="3"/>
  </si>
  <si>
    <t>鳥取県</t>
  </si>
  <si>
    <t>鳥取市</t>
    <rPh sb="0" eb="3">
      <t>トットリシ</t>
    </rPh>
    <phoneticPr fontId="3"/>
  </si>
  <si>
    <t>鳥取市男女共同参画推進条例
　（2002年4月1日施行）</t>
    <rPh sb="0" eb="3">
      <t>トットリシ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</si>
  <si>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鳥取県</t>
    <phoneticPr fontId="3"/>
  </si>
  <si>
    <t>福部村</t>
    <rPh sb="0" eb="1">
      <t>フク</t>
    </rPh>
    <rPh sb="1" eb="2">
      <t>ブ</t>
    </rPh>
    <rPh sb="2" eb="3">
      <t>ムラ</t>
    </rPh>
    <phoneticPr fontId="3"/>
  </si>
  <si>
    <t>河原町</t>
    <rPh sb="0" eb="3">
      <t>カワラマチ</t>
    </rPh>
    <phoneticPr fontId="3"/>
  </si>
  <si>
    <t>用瀬町</t>
    <rPh sb="0" eb="1">
      <t>ヨウ</t>
    </rPh>
    <rPh sb="1" eb="2">
      <t>セ</t>
    </rPh>
    <rPh sb="2" eb="3">
      <t>マチ</t>
    </rPh>
    <phoneticPr fontId="3"/>
  </si>
  <si>
    <t>佐治村</t>
    <rPh sb="0" eb="3">
      <t>サジムラ</t>
    </rPh>
    <phoneticPr fontId="3"/>
  </si>
  <si>
    <t>気高町</t>
    <rPh sb="0" eb="1">
      <t>ケ</t>
    </rPh>
    <rPh sb="1" eb="2">
      <t>ダカ</t>
    </rPh>
    <rPh sb="2" eb="3">
      <t>マチ</t>
    </rPh>
    <phoneticPr fontId="3"/>
  </si>
  <si>
    <t>新見市男女共同参画まちづくり条例
　（2005年3月31日施行）</t>
    <rPh sb="0" eb="3">
      <t>ニイミシ</t>
    </rPh>
    <rPh sb="3" eb="9">
      <t>サンカク</t>
    </rPh>
    <rPh sb="14" eb="16">
      <t>ジョウレイ</t>
    </rPh>
    <rPh sb="23" eb="24">
      <t>ネン</t>
    </rPh>
    <rPh sb="25" eb="26">
      <t>ガツ</t>
    </rPh>
    <rPh sb="28" eb="29">
      <t>ニチ</t>
    </rPh>
    <rPh sb="29" eb="31">
      <t>シコウ</t>
    </rPh>
    <phoneticPr fontId="3"/>
  </si>
  <si>
    <t>新庄村男女共同参画の推進条例　　（2003年4月1日施行）</t>
    <rPh sb="0" eb="3">
      <t>シンジョウムラ</t>
    </rPh>
    <rPh sb="3" eb="9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</si>
  <si>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広島県男女共同参画推進条例　　（2002年4月1日施行）</t>
    <rPh sb="0" eb="3">
      <t>ヒロシマケン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</si>
  <si>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山口県男女共同参画推進条例　　（2000年10月1日施行）</t>
    <rPh sb="0" eb="3">
      <t>ヤマグチケン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</si>
  <si>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山陽小野田市男女共同参画推進条例
　（2005年3月22日施行）</t>
    <rPh sb="0" eb="2">
      <t>サンヨウ</t>
    </rPh>
    <rPh sb="2" eb="6">
      <t>オノダシ</t>
    </rPh>
    <rPh sb="6" eb="12">
      <t>サンカク</t>
    </rPh>
    <rPh sb="12" eb="14">
      <t>スイシン</t>
    </rPh>
    <rPh sb="14" eb="16">
      <t>ジョウレイ</t>
    </rPh>
    <rPh sb="23" eb="24">
      <t>ネン</t>
    </rPh>
    <rPh sb="25" eb="26">
      <t>ガツ</t>
    </rPh>
    <rPh sb="28" eb="29">
      <t>ニチ</t>
    </rPh>
    <rPh sb="29" eb="31">
      <t>セコウ</t>
    </rPh>
    <phoneticPr fontId="3"/>
  </si>
  <si>
    <t>新規</t>
    <rPh sb="0" eb="2">
      <t>シンキ</t>
    </rPh>
    <phoneticPr fontId="3"/>
  </si>
  <si>
    <t>なし</t>
    <phoneticPr fontId="3"/>
  </si>
  <si>
    <t>自治体名</t>
    <rPh sb="0" eb="2">
      <t>ジチ</t>
    </rPh>
    <rPh sb="2" eb="3">
      <t>タイ</t>
    </rPh>
    <rPh sb="3" eb="4">
      <t>メイ</t>
    </rPh>
    <phoneticPr fontId="3"/>
  </si>
  <si>
    <t>現行条例</t>
    <rPh sb="0" eb="2">
      <t>ゲンコウ</t>
    </rPh>
    <rPh sb="2" eb="4">
      <t>ジョウレイ</t>
    </rPh>
    <phoneticPr fontId="3"/>
  </si>
  <si>
    <t>合併した自治体</t>
    <rPh sb="0" eb="2">
      <t>ガッペイ</t>
    </rPh>
    <rPh sb="4" eb="6">
      <t>ジチ</t>
    </rPh>
    <rPh sb="6" eb="7">
      <t>タイ</t>
    </rPh>
    <phoneticPr fontId="3"/>
  </si>
  <si>
    <t>倉吉市条例</t>
    <rPh sb="0" eb="3">
      <t>クラヨシシ</t>
    </rPh>
    <rPh sb="3" eb="5">
      <t>ジョウレイ</t>
    </rPh>
    <phoneticPr fontId="3"/>
  </si>
  <si>
    <t>旧松江市条例</t>
    <rPh sb="0" eb="1">
      <t>キュウ</t>
    </rPh>
    <rPh sb="1" eb="2">
      <t>マツ</t>
    </rPh>
    <rPh sb="2" eb="3">
      <t>エ</t>
    </rPh>
    <rPh sb="3" eb="4">
      <t>シ</t>
    </rPh>
    <rPh sb="4" eb="6">
      <t>ジョウレイ</t>
    </rPh>
    <phoneticPr fontId="3"/>
  </si>
  <si>
    <t>旧浜田市条例</t>
    <rPh sb="0" eb="1">
      <t>キュウ</t>
    </rPh>
    <rPh sb="1" eb="4">
      <t>ハマダシ</t>
    </rPh>
    <rPh sb="4" eb="6">
      <t>ジョウレイ</t>
    </rPh>
    <phoneticPr fontId="3"/>
  </si>
  <si>
    <t>旧大田市条例</t>
    <rPh sb="0" eb="1">
      <t>キュウ</t>
    </rPh>
    <rPh sb="1" eb="4">
      <t>オオダシ</t>
    </rPh>
    <rPh sb="4" eb="6">
      <t>ジョウレイ</t>
    </rPh>
    <phoneticPr fontId="3"/>
  </si>
  <si>
    <t>江津市条例</t>
    <rPh sb="0" eb="1">
      <t>エ</t>
    </rPh>
    <rPh sb="1" eb="2">
      <t>ツ</t>
    </rPh>
    <rPh sb="2" eb="3">
      <t>シ</t>
    </rPh>
    <rPh sb="3" eb="5">
      <t>ジョウレイ</t>
    </rPh>
    <phoneticPr fontId="3"/>
  </si>
  <si>
    <t>岡山市条例</t>
    <rPh sb="0" eb="2">
      <t>オカヤマ</t>
    </rPh>
    <rPh sb="2" eb="3">
      <t>シ</t>
    </rPh>
    <rPh sb="3" eb="5">
      <t>ジョウレイ</t>
    </rPh>
    <phoneticPr fontId="3"/>
  </si>
  <si>
    <t>倉敷市条例</t>
    <rPh sb="0" eb="3">
      <t>クラシキシ</t>
    </rPh>
    <rPh sb="3" eb="5">
      <t>ジョウレイ</t>
    </rPh>
    <phoneticPr fontId="3"/>
  </si>
  <si>
    <t>津山市条例</t>
    <rPh sb="0" eb="3">
      <t>ツヤマシ</t>
    </rPh>
    <rPh sb="3" eb="5">
      <t>ジョウレイ</t>
    </rPh>
    <phoneticPr fontId="3"/>
  </si>
  <si>
    <t>井原市条例</t>
    <rPh sb="0" eb="2">
      <t>イハラ</t>
    </rPh>
    <rPh sb="2" eb="3">
      <t>シ</t>
    </rPh>
    <rPh sb="3" eb="5">
      <t>ジョウレイ</t>
    </rPh>
    <phoneticPr fontId="3"/>
  </si>
  <si>
    <t>旧総社市条例</t>
    <rPh sb="0" eb="1">
      <t>キュウ</t>
    </rPh>
    <rPh sb="1" eb="4">
      <t>ソウジャシ</t>
    </rPh>
    <rPh sb="4" eb="6">
      <t>ジョウレイ</t>
    </rPh>
    <phoneticPr fontId="3"/>
  </si>
  <si>
    <t>旧備前市条例</t>
    <rPh sb="0" eb="1">
      <t>キュウ</t>
    </rPh>
    <rPh sb="1" eb="4">
      <t>ビゼンシ</t>
    </rPh>
    <rPh sb="4" eb="6">
      <t>ジョウレイ</t>
    </rPh>
    <phoneticPr fontId="3"/>
  </si>
  <si>
    <t>広島市条例</t>
    <rPh sb="0" eb="3">
      <t>ヒロシマシ</t>
    </rPh>
    <rPh sb="3" eb="5">
      <t>ジョウレイ</t>
    </rPh>
    <phoneticPr fontId="3"/>
  </si>
  <si>
    <t>呉市条例</t>
    <rPh sb="0" eb="2">
      <t>クレシ</t>
    </rPh>
    <rPh sb="2" eb="4">
      <t>ジョウレイ</t>
    </rPh>
    <phoneticPr fontId="3"/>
  </si>
  <si>
    <t>福山市条例</t>
    <rPh sb="0" eb="3">
      <t>フクヤマシ</t>
    </rPh>
    <rPh sb="3" eb="5">
      <t>ジョウレイ</t>
    </rPh>
    <phoneticPr fontId="3"/>
  </si>
  <si>
    <t>宇部市条例</t>
    <rPh sb="0" eb="3">
      <t>ウベシ</t>
    </rPh>
    <rPh sb="3" eb="5">
      <t>ジョウレイ</t>
    </rPh>
    <phoneticPr fontId="3"/>
  </si>
  <si>
    <t>八頭町男女がともに輝くまちづくり条例
　（2005年3月31日施行）</t>
    <rPh sb="0" eb="2">
      <t>ヤズ</t>
    </rPh>
    <rPh sb="2" eb="3">
      <t>マチ</t>
    </rPh>
    <rPh sb="3" eb="5">
      <t>ダンジョ</t>
    </rPh>
    <rPh sb="9" eb="10">
      <t>カガヤ</t>
    </rPh>
    <rPh sb="16" eb="18">
      <t>ジョウレイ</t>
    </rPh>
    <rPh sb="25" eb="26">
      <t>ネン</t>
    </rPh>
    <rPh sb="27" eb="28">
      <t>ガツ</t>
    </rPh>
    <rPh sb="30" eb="31">
      <t>ニチ</t>
    </rPh>
    <rPh sb="31" eb="33">
      <t>セコウ</t>
    </rPh>
    <phoneticPr fontId="3"/>
  </si>
  <si>
    <t>津山市男女共同参画まちづくり条例
　（2002年10月1日施行）</t>
    <rPh sb="0" eb="3">
      <t>ツヤマシ</t>
    </rPh>
    <rPh sb="3" eb="9">
      <t>サンカク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phoneticPr fontId="3"/>
  </si>
  <si>
    <t>井原市男女共同参画のまちづくり条例
　（2003年10月１日施行）</t>
    <rPh sb="0" eb="2">
      <t>イハラ</t>
    </rPh>
    <rPh sb="2" eb="3">
      <t>シ</t>
    </rPh>
    <rPh sb="3" eb="9">
      <t>サンカク</t>
    </rPh>
    <rPh sb="15" eb="17">
      <t>ジョウレイ</t>
    </rPh>
    <rPh sb="24" eb="25">
      <t>ネン</t>
    </rPh>
    <rPh sb="27" eb="28">
      <t>ガツ</t>
    </rPh>
    <rPh sb="29" eb="30">
      <t>ニチ</t>
    </rPh>
    <rPh sb="30" eb="32">
      <t>セコウ</t>
    </rPh>
    <phoneticPr fontId="3"/>
  </si>
  <si>
    <t>なし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</si>
  <si>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</si>
  <si>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</si>
  <si>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</si>
  <si>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</si>
  <si>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</si>
  <si>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なし</t>
    <phoneticPr fontId="3"/>
  </si>
  <si>
    <t>山手村</t>
    <rPh sb="0" eb="3">
      <t>ヤマテムラ</t>
    </rPh>
    <phoneticPr fontId="3"/>
  </si>
  <si>
    <t>清音村</t>
    <rPh sb="0" eb="1">
      <t>キヨ</t>
    </rPh>
    <rPh sb="1" eb="2">
      <t>オト</t>
    </rPh>
    <rPh sb="2" eb="3">
      <t>ムラ</t>
    </rPh>
    <phoneticPr fontId="3"/>
  </si>
  <si>
    <t>高梁市</t>
    <rPh sb="0" eb="1">
      <t>タカ</t>
    </rPh>
    <rPh sb="1" eb="2">
      <t>ハリ</t>
    </rPh>
    <rPh sb="2" eb="3">
      <t>シ</t>
    </rPh>
    <phoneticPr fontId="3"/>
  </si>
  <si>
    <t>有漢町</t>
    <rPh sb="0" eb="1">
      <t>ユウ</t>
    </rPh>
    <rPh sb="1" eb="2">
      <t>カン</t>
    </rPh>
    <rPh sb="2" eb="3">
      <t>マチ</t>
    </rPh>
    <phoneticPr fontId="3"/>
  </si>
  <si>
    <t>成羽町</t>
    <rPh sb="0" eb="1">
      <t>ナリ</t>
    </rPh>
    <rPh sb="1" eb="2">
      <t>ハネ</t>
    </rPh>
    <rPh sb="2" eb="3">
      <t>マチ</t>
    </rPh>
    <phoneticPr fontId="3"/>
  </si>
  <si>
    <t>川上町</t>
    <rPh sb="0" eb="3">
      <t>カワカミチョウ</t>
    </rPh>
    <phoneticPr fontId="3"/>
  </si>
  <si>
    <t>岡山県</t>
    <phoneticPr fontId="3"/>
  </si>
  <si>
    <t>備中町</t>
    <rPh sb="0" eb="2">
      <t>ビッチュウ</t>
    </rPh>
    <rPh sb="2" eb="3">
      <t>マチ</t>
    </rPh>
    <phoneticPr fontId="3"/>
  </si>
  <si>
    <t>倉吉市</t>
    <rPh sb="0" eb="3">
      <t>クラヨシシ</t>
    </rPh>
    <phoneticPr fontId="3"/>
  </si>
  <si>
    <t>倉吉市男女共同参画推進条例　（2005年4月1日施行、一部8月1日施行）　＊2004年12月17日公布</t>
    <rPh sb="0" eb="3">
      <t>クラヨシシ</t>
    </rPh>
    <rPh sb="3" eb="9">
      <t>サンカク</t>
    </rPh>
    <rPh sb="9" eb="11">
      <t>スイシン</t>
    </rPh>
    <rPh sb="11" eb="13">
      <t>ジョウレイ</t>
    </rPh>
    <rPh sb="19" eb="20">
      <t>ネン</t>
    </rPh>
    <rPh sb="21" eb="22">
      <t>ガツ</t>
    </rPh>
    <rPh sb="23" eb="24">
      <t>ニチ</t>
    </rPh>
    <rPh sb="24" eb="26">
      <t>セコウ</t>
    </rPh>
    <rPh sb="27" eb="29">
      <t>イチブ</t>
    </rPh>
    <rPh sb="30" eb="31">
      <t>ガツ</t>
    </rPh>
    <rPh sb="32" eb="33">
      <t>ニチ</t>
    </rPh>
    <rPh sb="33" eb="35">
      <t>セコウ</t>
    </rPh>
    <rPh sb="42" eb="43">
      <t>ネン</t>
    </rPh>
    <rPh sb="45" eb="46">
      <t>ガツ</t>
    </rPh>
    <rPh sb="48" eb="49">
      <t>ニチ</t>
    </rPh>
    <rPh sb="49" eb="51">
      <t>コウフ</t>
    </rPh>
    <phoneticPr fontId="3"/>
  </si>
  <si>
    <t>関金町</t>
    <rPh sb="0" eb="2">
      <t>セキガネ</t>
    </rPh>
    <rPh sb="2" eb="3">
      <t>マチ</t>
    </rPh>
    <phoneticPr fontId="3"/>
  </si>
  <si>
    <t>郡家町</t>
    <rPh sb="0" eb="1">
      <t>グン</t>
    </rPh>
    <rPh sb="1" eb="2">
      <t>イエ</t>
    </rPh>
    <rPh sb="2" eb="3">
      <t>マチ</t>
    </rPh>
    <phoneticPr fontId="3"/>
  </si>
  <si>
    <t>船岡町</t>
    <rPh sb="0" eb="2">
      <t>フナオカ</t>
    </rPh>
    <rPh sb="2" eb="3">
      <t>マチ</t>
    </rPh>
    <phoneticPr fontId="3"/>
  </si>
  <si>
    <t>島根県</t>
  </si>
  <si>
    <t>松江市男女共同参画推進条例　（2003年4月1日施行、一部8月1日施行）</t>
    <rPh sb="0" eb="3">
      <t>マツエシ</t>
    </rPh>
    <rPh sb="3" eb="9">
      <t>サンカク</t>
    </rPh>
    <rPh sb="9" eb="11">
      <t>スイシン</t>
    </rPh>
    <rPh sb="11" eb="13">
      <t>ジョウレイ</t>
    </rPh>
    <rPh sb="19" eb="20">
      <t>ネン</t>
    </rPh>
    <rPh sb="21" eb="22">
      <t>ガツ</t>
    </rPh>
    <rPh sb="23" eb="24">
      <t>ニチ</t>
    </rPh>
    <rPh sb="24" eb="26">
      <t>セコウ</t>
    </rPh>
    <rPh sb="27" eb="29">
      <t>イチブ</t>
    </rPh>
    <rPh sb="30" eb="31">
      <t>ガツ</t>
    </rPh>
    <rPh sb="32" eb="33">
      <t>ニチ</t>
    </rPh>
    <rPh sb="33" eb="35">
      <t>セコウ</t>
    </rPh>
    <phoneticPr fontId="3"/>
  </si>
  <si>
    <t>鹿島町</t>
    <rPh sb="0" eb="2">
      <t>カシマ</t>
    </rPh>
    <rPh sb="2" eb="3">
      <t>マチ</t>
    </rPh>
    <phoneticPr fontId="3"/>
  </si>
  <si>
    <t>島根県</t>
    <phoneticPr fontId="3"/>
  </si>
  <si>
    <t>島根町</t>
    <rPh sb="0" eb="2">
      <t>シマネ</t>
    </rPh>
    <rPh sb="2" eb="3">
      <t>マチ</t>
    </rPh>
    <phoneticPr fontId="3"/>
  </si>
  <si>
    <t>美保関町</t>
    <rPh sb="0" eb="1">
      <t>ミ</t>
    </rPh>
    <rPh sb="1" eb="2">
      <t>ホ</t>
    </rPh>
    <rPh sb="2" eb="3">
      <t>セキ</t>
    </rPh>
    <rPh sb="3" eb="4">
      <t>マチ</t>
    </rPh>
    <phoneticPr fontId="3"/>
  </si>
  <si>
    <t>八雲村</t>
    <rPh sb="0" eb="3">
      <t>ヤクモムラ</t>
    </rPh>
    <phoneticPr fontId="3"/>
  </si>
  <si>
    <t>玉湯町</t>
    <rPh sb="0" eb="2">
      <t>タマユ</t>
    </rPh>
    <rPh sb="2" eb="3">
      <t>マチ</t>
    </rPh>
    <phoneticPr fontId="3"/>
  </si>
  <si>
    <t>宍道町</t>
    <rPh sb="0" eb="2">
      <t>シンジ</t>
    </rPh>
    <rPh sb="2" eb="3">
      <t>マチ</t>
    </rPh>
    <phoneticPr fontId="3"/>
  </si>
  <si>
    <t>八束町</t>
    <rPh sb="0" eb="2">
      <t>ヤツカ</t>
    </rPh>
    <rPh sb="2" eb="3">
      <t>マチ</t>
    </rPh>
    <phoneticPr fontId="3"/>
  </si>
  <si>
    <t>浜田市男女共同参画推進条例
　（2003年4月1日施行）</t>
    <rPh sb="0" eb="3">
      <t>ハマダシ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</si>
  <si>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金城町</t>
    <rPh sb="0" eb="1">
      <t>カネ</t>
    </rPh>
    <rPh sb="1" eb="3">
      <t>シロマチ</t>
    </rPh>
    <phoneticPr fontId="3"/>
  </si>
  <si>
    <t>旭町</t>
    <rPh sb="0" eb="2">
      <t>アサヒマチ</t>
    </rPh>
    <phoneticPr fontId="3"/>
  </si>
  <si>
    <t>弥栄村</t>
    <rPh sb="0" eb="2">
      <t>ヤエイ</t>
    </rPh>
    <rPh sb="2" eb="3">
      <t>ムラ</t>
    </rPh>
    <phoneticPr fontId="3"/>
  </si>
  <si>
    <t>三隅町</t>
    <rPh sb="0" eb="2">
      <t>ミスミ</t>
    </rPh>
    <rPh sb="2" eb="3">
      <t>マチ</t>
    </rPh>
    <phoneticPr fontId="3"/>
  </si>
  <si>
    <t>平田市男女共同参画基本条例
　（2003年4月1日施行）</t>
    <rPh sb="0" eb="3">
      <t>ヒラタシ</t>
    </rPh>
    <rPh sb="3" eb="9">
      <t>サンカク</t>
    </rPh>
    <rPh sb="9" eb="11">
      <t>キホン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</si>
  <si>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島根県</t>
    <phoneticPr fontId="3"/>
  </si>
  <si>
    <t>佐田町</t>
    <rPh sb="0" eb="2">
      <t>サタ</t>
    </rPh>
    <rPh sb="2" eb="3">
      <t>マチ</t>
    </rPh>
    <phoneticPr fontId="3"/>
  </si>
  <si>
    <t>島根県</t>
    <phoneticPr fontId="3"/>
  </si>
  <si>
    <t>多伎町</t>
    <rPh sb="0" eb="2">
      <t>タキ</t>
    </rPh>
    <rPh sb="2" eb="3">
      <t>マチ</t>
    </rPh>
    <phoneticPr fontId="3"/>
  </si>
  <si>
    <t>湖陵町</t>
    <rPh sb="0" eb="1">
      <t>コ</t>
    </rPh>
    <rPh sb="1" eb="2">
      <t>リョウ</t>
    </rPh>
    <rPh sb="2" eb="3">
      <t>マチ</t>
    </rPh>
    <phoneticPr fontId="3"/>
  </si>
  <si>
    <t>大社町</t>
    <rPh sb="0" eb="2">
      <t>タイシャ</t>
    </rPh>
    <rPh sb="2" eb="3">
      <t>マチ</t>
    </rPh>
    <phoneticPr fontId="3"/>
  </si>
  <si>
    <t>大東町</t>
    <rPh sb="0" eb="2">
      <t>オオヒガシ</t>
    </rPh>
    <rPh sb="2" eb="3">
      <t>マチ</t>
    </rPh>
    <phoneticPr fontId="3"/>
  </si>
  <si>
    <t>加茂町</t>
    <rPh sb="0" eb="2">
      <t>カモ</t>
    </rPh>
    <rPh sb="2" eb="3">
      <t>マチ</t>
    </rPh>
    <phoneticPr fontId="3"/>
  </si>
  <si>
    <t>木次町男女共同参画推進条例
　（2004年4月1日施行）</t>
    <rPh sb="0" eb="2">
      <t>キツギ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</si>
  <si>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島根県</t>
    <phoneticPr fontId="3"/>
  </si>
  <si>
    <t>三刀屋町</t>
    <rPh sb="0" eb="1">
      <t>サン</t>
    </rPh>
    <rPh sb="1" eb="2">
      <t>カタナ</t>
    </rPh>
    <rPh sb="2" eb="3">
      <t>ヤ</t>
    </rPh>
    <rPh sb="3" eb="4">
      <t>マチ</t>
    </rPh>
    <phoneticPr fontId="3"/>
  </si>
  <si>
    <t>島根県</t>
    <phoneticPr fontId="3"/>
  </si>
  <si>
    <t>吉田村</t>
    <rPh sb="0" eb="3">
      <t>ヨシダムラ</t>
    </rPh>
    <phoneticPr fontId="3"/>
  </si>
  <si>
    <t>掛合町</t>
    <rPh sb="0" eb="2">
      <t>カケア</t>
    </rPh>
    <rPh sb="2" eb="3">
      <t>マチ</t>
    </rPh>
    <phoneticPr fontId="3"/>
  </si>
  <si>
    <t>大田市男女共同参画推進条例
　（2002年4月1日施行）</t>
    <rPh sb="0" eb="2">
      <t>オオタ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</si>
  <si>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温泉津町</t>
    <rPh sb="0" eb="3">
      <t>ユノツ</t>
    </rPh>
    <rPh sb="3" eb="4">
      <t>マチ</t>
    </rPh>
    <phoneticPr fontId="3"/>
  </si>
  <si>
    <t>仁摩町</t>
    <rPh sb="0" eb="1">
      <t>ニン</t>
    </rPh>
    <rPh sb="1" eb="2">
      <t>マ</t>
    </rPh>
    <rPh sb="2" eb="3">
      <t>マチ</t>
    </rPh>
    <phoneticPr fontId="3"/>
  </si>
  <si>
    <t>江津市</t>
    <rPh sb="0" eb="1">
      <t>エ</t>
    </rPh>
    <rPh sb="1" eb="2">
      <t>ツ</t>
    </rPh>
    <rPh sb="2" eb="3">
      <t>シ</t>
    </rPh>
    <phoneticPr fontId="3"/>
  </si>
  <si>
    <t>江津市男女共同参画推進条例
　（2001年4月1日施行）</t>
    <rPh sb="0" eb="2">
      <t>ゴウツ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</si>
  <si>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桜江町</t>
    <rPh sb="0" eb="2">
      <t>サクラエ</t>
    </rPh>
    <rPh sb="2" eb="3">
      <t>マチ</t>
    </rPh>
    <phoneticPr fontId="3"/>
  </si>
  <si>
    <t>岡山県</t>
  </si>
  <si>
    <t>岡山市</t>
    <rPh sb="0" eb="3">
      <t>オカヤマシ</t>
    </rPh>
    <phoneticPr fontId="3"/>
  </si>
  <si>
    <t>松江市男女共同参画推進条例
　（2005年3月31日施行）</t>
    <rPh sb="0" eb="1">
      <t>マツ</t>
    </rPh>
    <rPh sb="1" eb="2">
      <t>エ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</si>
  <si>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浜田市男女共同参画推進条例
　（2005年10月1日施行）</t>
    <rPh sb="0" eb="3">
      <t>ハマダシ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</si>
  <si>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雲南市男女共同参画推進条例
　（2004年11月1日施行）</t>
    <rPh sb="0" eb="2">
      <t>ウンナン</t>
    </rPh>
    <rPh sb="2" eb="3">
      <t>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</si>
  <si>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なし</t>
    <phoneticPr fontId="3"/>
  </si>
  <si>
    <t>東出雲町男女共同参画推進条例　　（2006年4月1日施行）</t>
    <rPh sb="0" eb="3">
      <t>ヒガシイズモ</t>
    </rPh>
    <rPh sb="3" eb="4">
      <t>マチ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</si>
  <si>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岡山県男女共同参画の促進に関する条例　　（2001年10月1日施行、一部2002年4月1日施行）</t>
    <rPh sb="0" eb="3">
      <t>オカヤマケン</t>
    </rPh>
    <rPh sb="3" eb="9">
      <t>サンカク</t>
    </rPh>
    <rPh sb="10" eb="12">
      <t>ソクシン</t>
    </rPh>
    <rPh sb="13" eb="14">
      <t>カン</t>
    </rPh>
    <rPh sb="16" eb="18">
      <t>ジョウレイ</t>
    </rPh>
    <rPh sb="25" eb="26">
      <t>ネン</t>
    </rPh>
    <rPh sb="28" eb="29">
      <t>ガツ</t>
    </rPh>
    <rPh sb="30" eb="31">
      <t>ニチ</t>
    </rPh>
    <rPh sb="31" eb="33">
      <t>セコウ</t>
    </rPh>
    <rPh sb="34" eb="36">
      <t>イチブ</t>
    </rPh>
    <rPh sb="40" eb="41">
      <t>ネン</t>
    </rPh>
    <rPh sb="42" eb="43">
      <t>ガツ</t>
    </rPh>
    <rPh sb="44" eb="45">
      <t>ニチ</t>
    </rPh>
    <rPh sb="45" eb="47">
      <t>セコウ</t>
    </rPh>
    <phoneticPr fontId="3"/>
  </si>
  <si>
    <t>玉野市男女共同参画推進条例　　（2002年4月1日施行）</t>
    <rPh sb="0" eb="3">
      <t>タマノシ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</si>
  <si>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笠岡市男女共同参画推進条例　　（2003年7月1日施行）</t>
    <rPh sb="0" eb="3">
      <t>カサオカシ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</si>
  <si>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鳥取県男女共同参画推進条例　（2001年1月1日施行、一部4月1日施行、改正2003年12月17日）</t>
    <rPh sb="0" eb="3">
      <t>トットリケン</t>
    </rPh>
    <rPh sb="3" eb="9">
      <t>サンカク</t>
    </rPh>
    <rPh sb="9" eb="11">
      <t>スイシン</t>
    </rPh>
    <rPh sb="11" eb="13">
      <t>ジョウレイ</t>
    </rPh>
    <rPh sb="19" eb="20">
      <t>ネン</t>
    </rPh>
    <rPh sb="21" eb="22">
      <t>ガツ</t>
    </rPh>
    <rPh sb="23" eb="24">
      <t>ニチ</t>
    </rPh>
    <rPh sb="24" eb="26">
      <t>セコウ</t>
    </rPh>
    <rPh sb="27" eb="29">
      <t>イチブ</t>
    </rPh>
    <rPh sb="30" eb="31">
      <t>ガツ</t>
    </rPh>
    <rPh sb="32" eb="33">
      <t>ニチ</t>
    </rPh>
    <rPh sb="33" eb="35">
      <t>セコウ</t>
    </rPh>
    <rPh sb="36" eb="38">
      <t>カイセイ</t>
    </rPh>
    <rPh sb="42" eb="43">
      <t>ネン</t>
    </rPh>
    <rPh sb="45" eb="46">
      <t>ガツ</t>
    </rPh>
    <rPh sb="48" eb="49">
      <t>ニチ</t>
    </rPh>
    <phoneticPr fontId="3"/>
  </si>
  <si>
    <t>鹿野町男女共同参画まちづくり条例
　（2003年7月1日施行）</t>
    <rPh sb="0" eb="2">
      <t>カノ</t>
    </rPh>
    <rPh sb="2" eb="3">
      <t>マチ</t>
    </rPh>
    <rPh sb="3" eb="9">
      <t>サンカク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</si>
  <si>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青谷町男女共同参画推進条例　（2002年10月1日施行、一部2003年4月1日施行）</t>
    <rPh sb="0" eb="2">
      <t>アオタニ</t>
    </rPh>
    <rPh sb="2" eb="3">
      <t>チョウ</t>
    </rPh>
    <rPh sb="3" eb="9">
      <t>サンカク</t>
    </rPh>
    <rPh sb="9" eb="11">
      <t>スイシン</t>
    </rPh>
    <rPh sb="11" eb="13">
      <t>ジョウレイ</t>
    </rPh>
    <rPh sb="19" eb="20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4" eb="35">
      <t>ネン</t>
    </rPh>
    <rPh sb="36" eb="37">
      <t>ガツ</t>
    </rPh>
    <rPh sb="38" eb="39">
      <t>ニチ</t>
    </rPh>
    <rPh sb="39" eb="41">
      <t>セコウ</t>
    </rPh>
    <phoneticPr fontId="3"/>
  </si>
  <si>
    <t>出雲市男女共同参画のまちづくり条例
　（2005年12月16日施行）</t>
    <rPh sb="0" eb="3">
      <t>イズモシ</t>
    </rPh>
    <rPh sb="3" eb="9">
      <t>サンカク</t>
    </rPh>
    <rPh sb="15" eb="17">
      <t>ジョウレイ</t>
    </rPh>
    <rPh sb="24" eb="25">
      <t>ネン</t>
    </rPh>
    <rPh sb="27" eb="28">
      <t>ガツ</t>
    </rPh>
    <rPh sb="30" eb="31">
      <t>ニチ</t>
    </rPh>
    <rPh sb="31" eb="33">
      <t>セコウ</t>
    </rPh>
    <phoneticPr fontId="3"/>
  </si>
  <si>
    <t>岡山市男女共同参画社会の形成の促進に関する条例
　（2001年10月1日施行、一部2002年4月1日施行）</t>
    <rPh sb="0" eb="3">
      <t>オカヤマシ</t>
    </rPh>
    <rPh sb="3" eb="9">
      <t>サンカク</t>
    </rPh>
    <rPh sb="9" eb="11">
      <t>シャカイ</t>
    </rPh>
    <rPh sb="12" eb="14">
      <t>ケイセイ</t>
    </rPh>
    <rPh sb="15" eb="17">
      <t>ソクシン</t>
    </rPh>
    <rPh sb="18" eb="19">
      <t>カン</t>
    </rPh>
    <rPh sb="21" eb="23">
      <t>ジョウレイ</t>
    </rPh>
    <rPh sb="30" eb="31">
      <t>ネン</t>
    </rPh>
    <rPh sb="33" eb="34">
      <t>ガツ</t>
    </rPh>
    <rPh sb="35" eb="36">
      <t>ニチ</t>
    </rPh>
    <rPh sb="36" eb="38">
      <t>セコウ</t>
    </rPh>
    <rPh sb="39" eb="41">
      <t>イチブ</t>
    </rPh>
    <rPh sb="45" eb="46">
      <t>ネン</t>
    </rPh>
    <rPh sb="47" eb="48">
      <t>ガツ</t>
    </rPh>
    <rPh sb="49" eb="50">
      <t>ニチ</t>
    </rPh>
    <rPh sb="50" eb="52">
      <t>セコウ</t>
    </rPh>
    <phoneticPr fontId="3"/>
  </si>
  <si>
    <t>岡山市男女共同参画社会の形成の促進に関する条例　（2001年10月1日施行、一部2002年4月1日施行）</t>
    <rPh sb="0" eb="3">
      <t>オカヤマシ</t>
    </rPh>
    <rPh sb="3" eb="9">
      <t>サンカク</t>
    </rPh>
    <rPh sb="9" eb="11">
      <t>シャカイ</t>
    </rPh>
    <rPh sb="12" eb="14">
      <t>ケイセイ</t>
    </rPh>
    <rPh sb="15" eb="17">
      <t>ソクシン</t>
    </rPh>
    <rPh sb="18" eb="19">
      <t>カン</t>
    </rPh>
    <rPh sb="21" eb="23">
      <t>ジョウレイ</t>
    </rPh>
    <rPh sb="29" eb="30">
      <t>ネン</t>
    </rPh>
    <rPh sb="32" eb="33">
      <t>ガツ</t>
    </rPh>
    <rPh sb="34" eb="35">
      <t>ニチ</t>
    </rPh>
    <rPh sb="35" eb="37">
      <t>セコウ</t>
    </rPh>
    <rPh sb="38" eb="40">
      <t>イチブ</t>
    </rPh>
    <rPh sb="44" eb="45">
      <t>ネン</t>
    </rPh>
    <rPh sb="46" eb="47">
      <t>ガツ</t>
    </rPh>
    <rPh sb="48" eb="49">
      <t>ニチ</t>
    </rPh>
    <rPh sb="49" eb="51">
      <t>セコウ</t>
    </rPh>
    <phoneticPr fontId="3"/>
  </si>
  <si>
    <t>勝北町男女共同参画まちづくり条例
　（2004年4月1日施行）</t>
    <rPh sb="0" eb="1">
      <t>ショウ</t>
    </rPh>
    <rPh sb="1" eb="2">
      <t>キタ</t>
    </rPh>
    <rPh sb="2" eb="3">
      <t>マチ</t>
    </rPh>
    <rPh sb="3" eb="9">
      <t>サンカク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</si>
  <si>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井原市男女共同参画のまちづくり条例
　（2003年10月1日施行）</t>
    <rPh sb="0" eb="2">
      <t>イハラ</t>
    </rPh>
    <rPh sb="2" eb="3">
      <t>シ</t>
    </rPh>
    <rPh sb="3" eb="9">
      <t>サンカク</t>
    </rPh>
    <rPh sb="15" eb="17">
      <t>ジョウレイ</t>
    </rPh>
    <rPh sb="24" eb="25">
      <t>ネン</t>
    </rPh>
    <rPh sb="27" eb="28">
      <t>ガツ</t>
    </rPh>
    <rPh sb="29" eb="30">
      <t>ニチ</t>
    </rPh>
    <rPh sb="30" eb="32">
      <t>セコウ</t>
    </rPh>
    <phoneticPr fontId="3"/>
  </si>
  <si>
    <t>美咲町男女共同参画まちづくり条例
　（2005年3月22日施行）</t>
    <rPh sb="0" eb="3">
      <t>ミサキチョウ</t>
    </rPh>
    <rPh sb="3" eb="9">
      <t>サンカク</t>
    </rPh>
    <rPh sb="14" eb="16">
      <t>ジョウレイ</t>
    </rPh>
    <rPh sb="23" eb="24">
      <t>ネン</t>
    </rPh>
    <rPh sb="25" eb="26">
      <t>ガツ</t>
    </rPh>
    <rPh sb="28" eb="29">
      <t>ニチ</t>
    </rPh>
    <rPh sb="29" eb="31">
      <t>セコウ</t>
    </rPh>
    <phoneticPr fontId="3"/>
  </si>
  <si>
    <t>旧棚原町条例</t>
    <rPh sb="0" eb="1">
      <t>キュウ</t>
    </rPh>
    <rPh sb="1" eb="2">
      <t>タナ</t>
    </rPh>
    <rPh sb="2" eb="4">
      <t>ハラマチ</t>
    </rPh>
    <rPh sb="4" eb="6">
      <t>ジョウレイ</t>
    </rPh>
    <phoneticPr fontId="3"/>
  </si>
  <si>
    <t>広島市男女共同参画推進条例
　（2001年9月28日施行、一部2002年4月1日施行）</t>
    <rPh sb="0" eb="3">
      <t>ヒロシマシ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rPh sb="29" eb="31">
      <t>イチブ</t>
    </rPh>
    <rPh sb="35" eb="36">
      <t>ネン</t>
    </rPh>
    <rPh sb="37" eb="38">
      <t>ガツ</t>
    </rPh>
    <rPh sb="39" eb="40">
      <t>ニチ</t>
    </rPh>
    <rPh sb="40" eb="42">
      <t>セコウ</t>
    </rPh>
    <phoneticPr fontId="3"/>
  </si>
  <si>
    <t>旧三次市条例</t>
    <rPh sb="0" eb="1">
      <t>キュウ</t>
    </rPh>
    <rPh sb="1" eb="3">
      <t>ミヨシ</t>
    </rPh>
    <rPh sb="3" eb="4">
      <t>シ</t>
    </rPh>
    <rPh sb="4" eb="6">
      <t>ジョウレイ</t>
    </rPh>
    <phoneticPr fontId="3"/>
  </si>
  <si>
    <t>岩国市男女共同参画推進条例
　（2003年4月1日施行）</t>
    <rPh sb="0" eb="3">
      <t>イワクニシ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</si>
  <si>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旧小野田市条例</t>
    <rPh sb="0" eb="1">
      <t>キュウ</t>
    </rPh>
    <rPh sb="1" eb="5">
      <t>オノダシ</t>
    </rPh>
    <rPh sb="5" eb="7">
      <t>ジョウレイ</t>
    </rPh>
    <phoneticPr fontId="3"/>
  </si>
  <si>
    <t>倉吉市男女共同参画推進条例
　（2005年4月1日施行、一部8月1日施行）</t>
    <rPh sb="0" eb="3">
      <t>クラヨシシ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</si>
  <si>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柵原町男女共同参画まちづくり条例
　（2002年10月1日施行、一部2003年4月1日施行）</t>
    <rPh sb="0" eb="2">
      <t>ヤナハラ</t>
    </rPh>
    <rPh sb="2" eb="3">
      <t>マチ</t>
    </rPh>
    <rPh sb="3" eb="9">
      <t>サンカク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rPh sb="32" eb="34">
      <t>イチブ</t>
    </rPh>
    <rPh sb="38" eb="39">
      <t>ネン</t>
    </rPh>
    <rPh sb="40" eb="41">
      <t>ガツ</t>
    </rPh>
    <rPh sb="42" eb="43">
      <t>ニチ</t>
    </rPh>
    <rPh sb="43" eb="45">
      <t>セコウ</t>
    </rPh>
    <phoneticPr fontId="3"/>
  </si>
  <si>
    <t>美作町男女共同参画のまちづくり条例
　（2004年4月1日施行）</t>
    <rPh sb="0" eb="2">
      <t>ミマサカ</t>
    </rPh>
    <rPh sb="2" eb="3">
      <t>マチ</t>
    </rPh>
    <rPh sb="3" eb="9">
      <t>サンカク</t>
    </rPh>
    <rPh sb="15" eb="17">
      <t>ジョウレイ</t>
    </rPh>
    <rPh sb="24" eb="25">
      <t>ネン</t>
    </rPh>
    <rPh sb="26" eb="27">
      <t>ガツ</t>
    </rPh>
    <rPh sb="28" eb="29">
      <t>ニチ</t>
    </rPh>
    <rPh sb="29" eb="31">
      <t>セコウ</t>
    </rPh>
    <phoneticPr fontId="3"/>
  </si>
  <si>
    <t>備前市男女共同参画まちづくり条例
　（2004年12月24日施行）</t>
    <rPh sb="0" eb="3">
      <t>ビゼンシ</t>
    </rPh>
    <rPh sb="3" eb="9">
      <t>サンカク</t>
    </rPh>
    <rPh sb="14" eb="16">
      <t>ジョウレイ</t>
    </rPh>
    <rPh sb="23" eb="24">
      <t>ネン</t>
    </rPh>
    <rPh sb="26" eb="27">
      <t>ガツ</t>
    </rPh>
    <rPh sb="29" eb="30">
      <t>ニチ</t>
    </rPh>
    <rPh sb="30" eb="32">
      <t>セコウ</t>
    </rPh>
    <phoneticPr fontId="3"/>
  </si>
  <si>
    <t>新見市男女共同参画まちづくり条例
　（2002年4月1日施行）</t>
    <rPh sb="0" eb="3">
      <t>ニイミシ</t>
    </rPh>
    <rPh sb="3" eb="9">
      <t>サンカク</t>
    </rPh>
    <rPh sb="14" eb="16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</si>
  <si>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八東町男女がともに輝くまちづくり条例
　（2002年12月24日施行）</t>
    <rPh sb="0" eb="1">
      <t>ハチ</t>
    </rPh>
    <rPh sb="1" eb="2">
      <t>ヒガシ</t>
    </rPh>
    <rPh sb="2" eb="3">
      <t>マチ</t>
    </rPh>
    <rPh sb="3" eb="5">
      <t>ダンジョ</t>
    </rPh>
    <rPh sb="9" eb="10">
      <t>カガヤ</t>
    </rPh>
    <rPh sb="16" eb="18">
      <t>ジョウレイ</t>
    </rPh>
    <rPh sb="25" eb="26">
      <t>ネン</t>
    </rPh>
    <rPh sb="28" eb="29">
      <t>ガツ</t>
    </rPh>
    <rPh sb="31" eb="32">
      <t>ニチ</t>
    </rPh>
    <rPh sb="32" eb="34">
      <t>セコウ</t>
    </rPh>
    <phoneticPr fontId="3"/>
  </si>
  <si>
    <t>男女共同参画条例の一覧　（平成の大合併期までの廃止条例を含む）　　　【中国】</t>
    <rPh sb="0" eb="6">
      <t>サンカク</t>
    </rPh>
    <rPh sb="6" eb="8">
      <t>ジョウレイ</t>
    </rPh>
    <rPh sb="9" eb="11">
      <t>イチラン</t>
    </rPh>
    <rPh sb="13" eb="15">
      <t>ヘイセイ</t>
    </rPh>
    <rPh sb="16" eb="19">
      <t>ダイガッペイ</t>
    </rPh>
    <rPh sb="19" eb="20">
      <t>キ</t>
    </rPh>
    <rPh sb="23" eb="25">
      <t>ハイシ</t>
    </rPh>
    <rPh sb="25" eb="27">
      <t>ジョウレイ</t>
    </rPh>
    <rPh sb="28" eb="29">
      <t>フク</t>
    </rPh>
    <rPh sb="35" eb="37">
      <t>チュウゴク</t>
    </rPh>
    <phoneticPr fontId="3"/>
  </si>
  <si>
    <t>旧自治体の条例</t>
    <rPh sb="0" eb="1">
      <t>キュウ</t>
    </rPh>
    <rPh sb="1" eb="3">
      <t>ジチ</t>
    </rPh>
    <rPh sb="3" eb="4">
      <t>タイ</t>
    </rPh>
    <rPh sb="5" eb="7">
      <t>ジョウレイ</t>
    </rPh>
    <phoneticPr fontId="3"/>
  </si>
  <si>
    <t>*ライトブルー：旧自治体条例の内容が新条例にほぼ受け継がれたもの</t>
    <rPh sb="8" eb="9">
      <t>キュウ</t>
    </rPh>
    <rPh sb="9" eb="12">
      <t>ジチタイ</t>
    </rPh>
    <rPh sb="12" eb="14">
      <t>ジョウレイ</t>
    </rPh>
    <rPh sb="15" eb="17">
      <t>ナイヨウ</t>
    </rPh>
    <rPh sb="18" eb="21">
      <t>シンジョウレイ</t>
    </rPh>
    <rPh sb="24" eb="25">
      <t>ウ</t>
    </rPh>
    <rPh sb="26" eb="27">
      <t>ツ</t>
    </rPh>
    <phoneticPr fontId="3"/>
  </si>
  <si>
    <t>*ブルー：旧自治体条例が完全になくなったもの</t>
    <rPh sb="5" eb="6">
      <t>キュウ</t>
    </rPh>
    <rPh sb="6" eb="9">
      <t>ジチタイ</t>
    </rPh>
    <rPh sb="9" eb="11">
      <t>ジョウレイ</t>
    </rPh>
    <rPh sb="12" eb="14">
      <t>カンゼン</t>
    </rPh>
    <phoneticPr fontId="3"/>
  </si>
  <si>
    <t>島根県男女共同参画推進条例　　（2002年4月1日施行、一部6月1日施行）</t>
    <rPh sb="0" eb="3">
      <t>シマネケン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</si>
  <si>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鳥取県</t>
    <phoneticPr fontId="3"/>
  </si>
  <si>
    <t>北栄町男女共同参画推進条例
　（2006年4月1日施行）</t>
    <rPh sb="0" eb="1">
      <t>キタ</t>
    </rPh>
    <rPh sb="1" eb="2">
      <t>エイ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</si>
  <si>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伯耆町男女共同参画推進条例
　（2006年4月1日施行）</t>
    <rPh sb="0" eb="1">
      <t>ハク</t>
    </rPh>
    <rPh sb="1" eb="2">
      <t>キ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</si>
  <si>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北条町</t>
    <rPh sb="0" eb="2">
      <t>ホウジョウ</t>
    </rPh>
    <rPh sb="2" eb="3">
      <t>チョウ</t>
    </rPh>
    <phoneticPr fontId="3"/>
  </si>
  <si>
    <t>大栄町</t>
    <rPh sb="0" eb="3">
      <t>ダイエイチョウ</t>
    </rPh>
    <phoneticPr fontId="3"/>
  </si>
  <si>
    <t>なし</t>
    <phoneticPr fontId="3"/>
  </si>
  <si>
    <t>なし</t>
    <phoneticPr fontId="3"/>
  </si>
  <si>
    <t>岸本町</t>
    <rPh sb="0" eb="3">
      <t>キシモトチョウ</t>
    </rPh>
    <phoneticPr fontId="3"/>
  </si>
  <si>
    <t>溝口町</t>
    <rPh sb="0" eb="2">
      <t>ミゾグチ</t>
    </rPh>
    <rPh sb="2" eb="3">
      <t>チョウ</t>
    </rPh>
    <phoneticPr fontId="3"/>
  </si>
  <si>
    <t>島根県</t>
    <phoneticPr fontId="3"/>
  </si>
  <si>
    <t>川本町男女共同参画推進条例　　（2006年4月1日施行）</t>
    <rPh sb="0" eb="2">
      <t>カワモト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</si>
  <si>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北房町</t>
    <rPh sb="0" eb="2">
      <t>ホクボウ</t>
    </rPh>
    <rPh sb="2" eb="3">
      <t>チョウ</t>
    </rPh>
    <phoneticPr fontId="3"/>
  </si>
  <si>
    <t>勝山町</t>
    <rPh sb="0" eb="3">
      <t>カツヤマチョウ</t>
    </rPh>
    <phoneticPr fontId="3"/>
  </si>
  <si>
    <t>落合町</t>
    <rPh sb="0" eb="3">
      <t>オチアイチョウ</t>
    </rPh>
    <phoneticPr fontId="3"/>
  </si>
  <si>
    <t>湯原町</t>
    <rPh sb="0" eb="2">
      <t>ユハラ</t>
    </rPh>
    <rPh sb="2" eb="3">
      <t>マチ</t>
    </rPh>
    <phoneticPr fontId="3"/>
  </si>
  <si>
    <t>久世町</t>
    <rPh sb="0" eb="2">
      <t>クセ</t>
    </rPh>
    <rPh sb="2" eb="3">
      <t>チョウ</t>
    </rPh>
    <phoneticPr fontId="3"/>
  </si>
  <si>
    <t>美甘村</t>
    <rPh sb="0" eb="3">
      <t>ミカモソン</t>
    </rPh>
    <phoneticPr fontId="3"/>
  </si>
  <si>
    <t>川上村</t>
    <rPh sb="0" eb="2">
      <t>カワカミ</t>
    </rPh>
    <rPh sb="2" eb="3">
      <t>ムラ</t>
    </rPh>
    <phoneticPr fontId="3"/>
  </si>
  <si>
    <t>八束村</t>
    <rPh sb="0" eb="3">
      <t>ヤツカソン</t>
    </rPh>
    <phoneticPr fontId="3"/>
  </si>
  <si>
    <t>中和村</t>
    <rPh sb="0" eb="2">
      <t>チュウカ</t>
    </rPh>
    <rPh sb="2" eb="3">
      <t>ソン</t>
    </rPh>
    <phoneticPr fontId="3"/>
  </si>
  <si>
    <t>なし</t>
    <phoneticPr fontId="3"/>
  </si>
  <si>
    <t>東伯町</t>
    <rPh sb="0" eb="1">
      <t>トウ</t>
    </rPh>
    <rPh sb="1" eb="2">
      <t>ハク</t>
    </rPh>
    <rPh sb="2" eb="3">
      <t>マチ</t>
    </rPh>
    <phoneticPr fontId="3"/>
  </si>
  <si>
    <t>赤碕町</t>
    <rPh sb="0" eb="2">
      <t>アカサキ</t>
    </rPh>
    <rPh sb="2" eb="3">
      <t>マチ</t>
    </rPh>
    <phoneticPr fontId="3"/>
  </si>
  <si>
    <t>琴浦町男女共同参画推進条例
　（2006年9月22日施行）</t>
    <rPh sb="0" eb="1">
      <t>コト</t>
    </rPh>
    <rPh sb="1" eb="2">
      <t>ウラ</t>
    </rPh>
    <rPh sb="2" eb="3">
      <t>マチ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5" eb="26">
      <t>ニチ</t>
    </rPh>
    <rPh sb="26" eb="28">
      <t>セコウ</t>
    </rPh>
    <phoneticPr fontId="3"/>
  </si>
  <si>
    <t>西伯町</t>
    <rPh sb="0" eb="1">
      <t>ニシ</t>
    </rPh>
    <rPh sb="1" eb="2">
      <t>ハク</t>
    </rPh>
    <rPh sb="2" eb="3">
      <t>チョウ</t>
    </rPh>
    <phoneticPr fontId="3"/>
  </si>
  <si>
    <t>会見町</t>
    <rPh sb="0" eb="2">
      <t>カイケン</t>
    </rPh>
    <rPh sb="2" eb="3">
      <t>マチ</t>
    </rPh>
    <phoneticPr fontId="3"/>
  </si>
  <si>
    <t>なし</t>
    <phoneticPr fontId="3"/>
  </si>
  <si>
    <t>南部町男女共同参画推進条例
　（2006年12月25日施行）</t>
    <rPh sb="0" eb="2">
      <t>ナンブ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</si>
  <si>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吉備中央町男女共同参画推進条例
　（2007年4月1日施行）</t>
    <rPh sb="0" eb="2">
      <t>キビ</t>
    </rPh>
    <rPh sb="2" eb="4">
      <t>チュウオウ</t>
    </rPh>
    <rPh sb="4" eb="5">
      <t>チョウ</t>
    </rPh>
    <rPh sb="5" eb="11">
      <t>サンカク</t>
    </rPh>
    <rPh sb="11" eb="13">
      <t>スイシン</t>
    </rPh>
    <rPh sb="13" eb="15">
      <t>ジョウレイ</t>
    </rPh>
    <rPh sb="22" eb="23">
      <t>ネン</t>
    </rPh>
    <rPh sb="24" eb="25">
      <t>ガツ</t>
    </rPh>
    <rPh sb="26" eb="27">
      <t>ニチ</t>
    </rPh>
    <rPh sb="27" eb="29">
      <t>セコウ</t>
    </rPh>
    <phoneticPr fontId="3"/>
  </si>
  <si>
    <t>加茂川町</t>
    <rPh sb="0" eb="2">
      <t>カモ</t>
    </rPh>
    <rPh sb="2" eb="3">
      <t>カワ</t>
    </rPh>
    <rPh sb="3" eb="4">
      <t>チョウ</t>
    </rPh>
    <phoneticPr fontId="3"/>
  </si>
  <si>
    <t>賀陽町</t>
    <rPh sb="0" eb="2">
      <t>カヨウ</t>
    </rPh>
    <rPh sb="2" eb="3">
      <t>チョウ</t>
    </rPh>
    <phoneticPr fontId="3"/>
  </si>
  <si>
    <t>西粟倉村男女共同参画推進条例　　（2007年4月1日施行）</t>
    <rPh sb="0" eb="3">
      <t>ニシアワクラ</t>
    </rPh>
    <rPh sb="3" eb="4">
      <t>ソン</t>
    </rPh>
    <rPh sb="4" eb="10">
      <t>サンカク</t>
    </rPh>
    <rPh sb="10" eb="12">
      <t>スイシン</t>
    </rPh>
    <rPh sb="12" eb="14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</si>
  <si>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岡山県</t>
    <phoneticPr fontId="3"/>
  </si>
  <si>
    <t>鳥取市条例</t>
    <rPh sb="0" eb="3">
      <t>トットリシ</t>
    </rPh>
    <rPh sb="3" eb="5">
      <t>ジョウレイ</t>
    </rPh>
    <phoneticPr fontId="3"/>
  </si>
  <si>
    <t>旧出雲市条例、旧平田市条例</t>
    <rPh sb="0" eb="1">
      <t>キュウ</t>
    </rPh>
    <rPh sb="1" eb="4">
      <t>イズモシ</t>
    </rPh>
    <rPh sb="4" eb="6">
      <t>ジョウレイ</t>
    </rPh>
    <rPh sb="7" eb="8">
      <t>キュウ</t>
    </rPh>
    <rPh sb="8" eb="9">
      <t>ヒラ</t>
    </rPh>
    <rPh sb="9" eb="10">
      <t>タ</t>
    </rPh>
    <rPh sb="10" eb="11">
      <t>シ</t>
    </rPh>
    <rPh sb="11" eb="13">
      <t>ジョウレイ</t>
    </rPh>
    <phoneticPr fontId="3"/>
  </si>
  <si>
    <t>旧木次町条例</t>
    <rPh sb="0" eb="1">
      <t>キュウ</t>
    </rPh>
    <rPh sb="1" eb="3">
      <t>キスキ</t>
    </rPh>
    <rPh sb="3" eb="4">
      <t>マチ</t>
    </rPh>
    <rPh sb="4" eb="6">
      <t>ジョウレイ</t>
    </rPh>
    <phoneticPr fontId="3"/>
  </si>
  <si>
    <t>旧新見市条例、旧大佐町条例</t>
    <rPh sb="0" eb="1">
      <t>キュウ</t>
    </rPh>
    <rPh sb="1" eb="4">
      <t>ニイミシ</t>
    </rPh>
    <rPh sb="4" eb="6">
      <t>ジョウレイ</t>
    </rPh>
    <rPh sb="7" eb="8">
      <t>キュウ</t>
    </rPh>
    <rPh sb="8" eb="10">
      <t>タイサ</t>
    </rPh>
    <rPh sb="10" eb="11">
      <t>マチ</t>
    </rPh>
    <rPh sb="11" eb="13">
      <t>ジョウレイ</t>
    </rPh>
    <phoneticPr fontId="3"/>
  </si>
  <si>
    <t>旧美作町条例、旧作東町条例</t>
    <rPh sb="0" eb="1">
      <t>キュウ</t>
    </rPh>
    <rPh sb="1" eb="3">
      <t>ミマサカ</t>
    </rPh>
    <rPh sb="3" eb="4">
      <t>マチ</t>
    </rPh>
    <rPh sb="4" eb="6">
      <t>ジョウレイ</t>
    </rPh>
    <rPh sb="7" eb="8">
      <t>キュウ</t>
    </rPh>
    <rPh sb="8" eb="10">
      <t>サクトウ</t>
    </rPh>
    <rPh sb="10" eb="11">
      <t>マチ</t>
    </rPh>
    <rPh sb="11" eb="13">
      <t>ジョウレイ</t>
    </rPh>
    <phoneticPr fontId="3"/>
  </si>
  <si>
    <t>旧新南陽市条例</t>
    <rPh sb="0" eb="1">
      <t>キュウ</t>
    </rPh>
    <rPh sb="1" eb="5">
      <t>シンナンヨウシ</t>
    </rPh>
    <rPh sb="5" eb="7">
      <t>ジョウレイ</t>
    </rPh>
    <phoneticPr fontId="3"/>
  </si>
  <si>
    <t>*グリーン：旧自治体条例が編入合併によりなくなったもの</t>
    <rPh sb="6" eb="7">
      <t>キュウ</t>
    </rPh>
    <rPh sb="7" eb="9">
      <t>ジチ</t>
    </rPh>
    <rPh sb="9" eb="10">
      <t>タイ</t>
    </rPh>
    <rPh sb="10" eb="12">
      <t>ジョウレイ</t>
    </rPh>
    <rPh sb="13" eb="14">
      <t>ヘン</t>
    </rPh>
    <rPh sb="14" eb="15">
      <t>ニュウ</t>
    </rPh>
    <rPh sb="15" eb="17">
      <t>ガッペイ</t>
    </rPh>
    <phoneticPr fontId="3"/>
  </si>
  <si>
    <t>旧八東町条例</t>
    <rPh sb="0" eb="1">
      <t>キュウ</t>
    </rPh>
    <rPh sb="1" eb="2">
      <t>ハチ</t>
    </rPh>
    <rPh sb="2" eb="3">
      <t>ヒガシ</t>
    </rPh>
    <rPh sb="3" eb="4">
      <t>マチ</t>
    </rPh>
    <rPh sb="4" eb="6">
      <t>ジョウレイ</t>
    </rPh>
    <phoneticPr fontId="3"/>
  </si>
  <si>
    <t>日吉津村男女共同参画推進条例　　（2008年3月25日施行）</t>
    <rPh sb="0" eb="3">
      <t>ヒエヅ</t>
    </rPh>
    <rPh sb="3" eb="4">
      <t>ソン</t>
    </rPh>
    <rPh sb="4" eb="10">
      <t>サン</t>
    </rPh>
    <rPh sb="10" eb="12">
      <t>スイシン</t>
    </rPh>
    <rPh sb="12" eb="14">
      <t>ジョウレイ</t>
    </rPh>
    <rPh sb="21" eb="22">
      <t>ネン</t>
    </rPh>
    <rPh sb="23" eb="24">
      <t>ガツ</t>
    </rPh>
    <rPh sb="26" eb="27">
      <t>ニチ</t>
    </rPh>
    <rPh sb="27" eb="29">
      <t>セコウ</t>
    </rPh>
    <phoneticPr fontId="3"/>
  </si>
  <si>
    <t>山陽町</t>
    <rPh sb="0" eb="2">
      <t>サンヨウ</t>
    </rPh>
    <rPh sb="2" eb="3">
      <t>チョウ</t>
    </rPh>
    <phoneticPr fontId="3"/>
  </si>
  <si>
    <t>赤坂町</t>
    <rPh sb="0" eb="3">
      <t>アカサカチョウ</t>
    </rPh>
    <phoneticPr fontId="3"/>
  </si>
  <si>
    <t>熊山町</t>
    <rPh sb="0" eb="2">
      <t>クマヤマ</t>
    </rPh>
    <rPh sb="2" eb="3">
      <t>チョウ</t>
    </rPh>
    <phoneticPr fontId="3"/>
  </si>
  <si>
    <t>吉井町</t>
    <rPh sb="0" eb="2">
      <t>ヨシイ</t>
    </rPh>
    <rPh sb="2" eb="3">
      <t>チョウ</t>
    </rPh>
    <phoneticPr fontId="3"/>
  </si>
  <si>
    <t>赤磐市男女共同参画推進条例
　　（2008年4月1日施行）</t>
    <rPh sb="0" eb="3">
      <t>アカイワシ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</si>
  <si>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金光町</t>
    <rPh sb="0" eb="2">
      <t>コンコウ</t>
    </rPh>
    <rPh sb="2" eb="3">
      <t>チョウ</t>
    </rPh>
    <phoneticPr fontId="3"/>
  </si>
  <si>
    <t>鴨方町</t>
    <rPh sb="0" eb="1">
      <t>カモ</t>
    </rPh>
    <rPh sb="1" eb="2">
      <t>カタ</t>
    </rPh>
    <rPh sb="2" eb="3">
      <t>マチ</t>
    </rPh>
    <phoneticPr fontId="3"/>
  </si>
  <si>
    <t>寄島町</t>
    <rPh sb="0" eb="1">
      <t>ヨ</t>
    </rPh>
    <rPh sb="1" eb="2">
      <t>シマ</t>
    </rPh>
    <rPh sb="2" eb="3">
      <t>マチ</t>
    </rPh>
    <phoneticPr fontId="3"/>
  </si>
  <si>
    <t>和気町</t>
    <rPh sb="0" eb="2">
      <t>ワケ</t>
    </rPh>
    <rPh sb="2" eb="3">
      <t>マチ</t>
    </rPh>
    <phoneticPr fontId="3"/>
  </si>
  <si>
    <t>佐伯町</t>
    <rPh sb="0" eb="2">
      <t>サエキ</t>
    </rPh>
    <rPh sb="2" eb="3">
      <t>マチ</t>
    </rPh>
    <phoneticPr fontId="3"/>
  </si>
  <si>
    <t>浅口市男女共同参画推進条例
　　（2008年4月1日施行）</t>
    <rPh sb="0" eb="2">
      <t>アサクチ</t>
    </rPh>
    <rPh sb="2" eb="3">
      <t>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</si>
  <si>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和気町男女共同参画まちづくり推進に関する条例
　　（2007年12月17日施行）</t>
    <rPh sb="0" eb="2">
      <t>ワケ</t>
    </rPh>
    <rPh sb="2" eb="3">
      <t>マチ</t>
    </rPh>
    <rPh sb="3" eb="9">
      <t>サン</t>
    </rPh>
    <rPh sb="14" eb="16">
      <t>スイシン</t>
    </rPh>
    <rPh sb="17" eb="18">
      <t>カン</t>
    </rPh>
    <rPh sb="20" eb="22">
      <t>ジョウレイ</t>
    </rPh>
    <rPh sb="30" eb="31">
      <t>ネン</t>
    </rPh>
    <rPh sb="33" eb="34">
      <t>ガツ</t>
    </rPh>
    <rPh sb="36" eb="37">
      <t>ニチ</t>
    </rPh>
    <rPh sb="37" eb="39">
      <t>セコウ</t>
    </rPh>
    <phoneticPr fontId="3"/>
  </si>
  <si>
    <t>旧岩国市条例</t>
    <rPh sb="0" eb="1">
      <t>キュウ</t>
    </rPh>
    <rPh sb="1" eb="4">
      <t>イワクニシ</t>
    </rPh>
    <rPh sb="4" eb="6">
      <t>ジョウレイ</t>
    </rPh>
    <phoneticPr fontId="3"/>
  </si>
  <si>
    <t>岩国市男女共同参画推進条例
　　（2007年9月27日施行、2008年10月1日改正）</t>
    <rPh sb="0" eb="3">
      <t>イワクニシ</t>
    </rPh>
    <rPh sb="3" eb="9">
      <t>サン</t>
    </rPh>
    <rPh sb="9" eb="11">
      <t>スイシン</t>
    </rPh>
    <rPh sb="11" eb="13">
      <t>ジョウレイ</t>
    </rPh>
    <rPh sb="21" eb="22">
      <t>ネン</t>
    </rPh>
    <rPh sb="23" eb="24">
      <t>ガツ</t>
    </rPh>
    <rPh sb="26" eb="27">
      <t>ニチ</t>
    </rPh>
    <rPh sb="27" eb="29">
      <t>セコウ</t>
    </rPh>
    <rPh sb="34" eb="35">
      <t>ネン</t>
    </rPh>
    <rPh sb="37" eb="38">
      <t>ガツ</t>
    </rPh>
    <rPh sb="39" eb="40">
      <t>ニチ</t>
    </rPh>
    <rPh sb="40" eb="42">
      <t>カイセイ</t>
    </rPh>
    <phoneticPr fontId="3"/>
  </si>
  <si>
    <t>大佐町男女共同参画の推進に関する条例 　（2002年4月1日施行）</t>
    <rPh sb="0" eb="2">
      <t>タイサ</t>
    </rPh>
    <rPh sb="2" eb="3">
      <t>マチ</t>
    </rPh>
    <rPh sb="3" eb="9">
      <t>サンカク</t>
    </rPh>
    <rPh sb="10" eb="12">
      <t>スイシン</t>
    </rPh>
    <rPh sb="13" eb="14">
      <t>カン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</si>
  <si>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男女共同参画による出雲市まちづくり条例 　（2000年3月24日施行）</t>
    <rPh sb="0" eb="6">
      <t>サンカク</t>
    </rPh>
    <rPh sb="9" eb="12">
      <t>イズモシ</t>
    </rPh>
    <rPh sb="17" eb="19">
      <t>ジョウレイ</t>
    </rPh>
    <rPh sb="26" eb="27">
      <t>ネン</t>
    </rPh>
    <rPh sb="28" eb="29">
      <t>ガツ</t>
    </rPh>
    <rPh sb="31" eb="32">
      <t>ニチ</t>
    </rPh>
    <rPh sb="32" eb="34">
      <t>セコウ</t>
    </rPh>
    <phoneticPr fontId="3"/>
  </si>
  <si>
    <t>鳥取県</t>
    <phoneticPr fontId="3"/>
  </si>
  <si>
    <t>三朝町男女共同参画推進条例　　（2009年4月1日施行）</t>
    <rPh sb="0" eb="2">
      <t>ミササ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</si>
  <si>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羽合町</t>
    <rPh sb="0" eb="2">
      <t>ハワイ</t>
    </rPh>
    <rPh sb="2" eb="3">
      <t>チョウ</t>
    </rPh>
    <phoneticPr fontId="3"/>
  </si>
  <si>
    <t>泊村</t>
    <rPh sb="0" eb="2">
      <t>トマリムラ</t>
    </rPh>
    <phoneticPr fontId="3"/>
  </si>
  <si>
    <t>東郷町</t>
    <rPh sb="0" eb="2">
      <t>トウゴウ</t>
    </rPh>
    <rPh sb="2" eb="3">
      <t>チョウ</t>
    </rPh>
    <phoneticPr fontId="3"/>
  </si>
  <si>
    <t>なし</t>
    <phoneticPr fontId="3"/>
  </si>
  <si>
    <t>仁多町</t>
    <rPh sb="0" eb="2">
      <t>ニタ</t>
    </rPh>
    <rPh sb="2" eb="3">
      <t>チョウ</t>
    </rPh>
    <phoneticPr fontId="3"/>
  </si>
  <si>
    <t>横田町</t>
    <rPh sb="0" eb="3">
      <t>ヨコタチョウ</t>
    </rPh>
    <phoneticPr fontId="3"/>
  </si>
  <si>
    <t>島根県</t>
    <rPh sb="0" eb="2">
      <t>シマネ</t>
    </rPh>
    <rPh sb="2" eb="3">
      <t>ケン</t>
    </rPh>
    <phoneticPr fontId="3"/>
  </si>
  <si>
    <t>奥出雲町男女共同参画推進条例
　　（2009年3月19日施行）</t>
    <rPh sb="0" eb="1">
      <t>オク</t>
    </rPh>
    <rPh sb="1" eb="4">
      <t>イズモチョウ</t>
    </rPh>
    <rPh sb="4" eb="10">
      <t>サンカク</t>
    </rPh>
    <rPh sb="10" eb="12">
      <t>スイシン</t>
    </rPh>
    <rPh sb="12" eb="14">
      <t>ジョウレイ</t>
    </rPh>
    <rPh sb="22" eb="23">
      <t>ネン</t>
    </rPh>
    <rPh sb="24" eb="25">
      <t>ガツ</t>
    </rPh>
    <rPh sb="27" eb="28">
      <t>ニチ</t>
    </rPh>
    <rPh sb="28" eb="30">
      <t>セコウ</t>
    </rPh>
    <phoneticPr fontId="3"/>
  </si>
  <si>
    <t>吉田町</t>
    <rPh sb="0" eb="2">
      <t>ヨシダ</t>
    </rPh>
    <rPh sb="2" eb="3">
      <t>チョウ</t>
    </rPh>
    <phoneticPr fontId="3"/>
  </si>
  <si>
    <t>八千代町</t>
    <rPh sb="0" eb="3">
      <t>ヤチヨ</t>
    </rPh>
    <rPh sb="3" eb="4">
      <t>チョウ</t>
    </rPh>
    <phoneticPr fontId="3"/>
  </si>
  <si>
    <t>高宮町</t>
    <rPh sb="0" eb="2">
      <t>タカミヤ</t>
    </rPh>
    <rPh sb="2" eb="3">
      <t>チョウ</t>
    </rPh>
    <phoneticPr fontId="3"/>
  </si>
  <si>
    <t>美土理町</t>
    <rPh sb="0" eb="1">
      <t>ビ</t>
    </rPh>
    <rPh sb="1" eb="2">
      <t>ド</t>
    </rPh>
    <rPh sb="2" eb="3">
      <t>リ</t>
    </rPh>
    <rPh sb="3" eb="4">
      <t>チョウ</t>
    </rPh>
    <phoneticPr fontId="3"/>
  </si>
  <si>
    <t>甲田町</t>
    <rPh sb="0" eb="2">
      <t>コウダ</t>
    </rPh>
    <rPh sb="2" eb="3">
      <t>チョウ</t>
    </rPh>
    <phoneticPr fontId="3"/>
  </si>
  <si>
    <t>向原町</t>
    <rPh sb="0" eb="2">
      <t>ムカイハラ</t>
    </rPh>
    <rPh sb="2" eb="3">
      <t>チョウ</t>
    </rPh>
    <phoneticPr fontId="3"/>
  </si>
  <si>
    <t>安芸高田市男女共同参画推進条例
　　（2009年4月1日施行）</t>
    <rPh sb="0" eb="2">
      <t>アキ</t>
    </rPh>
    <rPh sb="2" eb="4">
      <t>タカタ</t>
    </rPh>
    <rPh sb="4" eb="5">
      <t>シ</t>
    </rPh>
    <rPh sb="5" eb="11">
      <t>サンカク</t>
    </rPh>
    <rPh sb="11" eb="13">
      <t>スイシン</t>
    </rPh>
    <rPh sb="13" eb="15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</si>
  <si>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長門市</t>
    <rPh sb="0" eb="3">
      <t>ナガトシ</t>
    </rPh>
    <phoneticPr fontId="3"/>
  </si>
  <si>
    <t>日置町</t>
    <rPh sb="0" eb="2">
      <t>ヘキ</t>
    </rPh>
    <rPh sb="2" eb="3">
      <t>チョウ</t>
    </rPh>
    <phoneticPr fontId="3"/>
  </si>
  <si>
    <t>油谷町</t>
    <rPh sb="0" eb="2">
      <t>ユヤ</t>
    </rPh>
    <rPh sb="2" eb="3">
      <t>チョウ</t>
    </rPh>
    <phoneticPr fontId="3"/>
  </si>
  <si>
    <t>長門市男女共同参画推進条例
　　（2009年4月1日施行）</t>
    <rPh sb="0" eb="3">
      <t>ナガトシ</t>
    </rPh>
    <rPh sb="3" eb="9">
      <t>サンカク</t>
    </rPh>
    <rPh sb="9" eb="11">
      <t>スイシン</t>
    </rPh>
    <rPh sb="11" eb="13">
      <t>ジョウレイ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</si>
  <si>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湯梨浜町男女共同参画条例
　　（2009年4月1日施行）</t>
    <rPh sb="0" eb="3">
      <t>ユリハマ</t>
    </rPh>
    <rPh sb="3" eb="4">
      <t>チョウ</t>
    </rPh>
    <rPh sb="4" eb="10">
      <t>サンカク</t>
    </rPh>
    <rPh sb="10" eb="12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</si>
  <si>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米子市男女共同参画推進条例　　（2010年4月1日施行）</t>
    <rPh sb="0" eb="3">
      <t>ヨナゴシ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</si>
  <si>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智頭町男女共同参画推進条例　　（2010年4月1日施行）</t>
    <rPh sb="0" eb="3">
      <t>チズチョウ</t>
    </rPh>
    <rPh sb="3" eb="13">
      <t>ジョウ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</si>
  <si>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江府町男女がともに輝くまちづくり条例　　（2010年4月1日施行）</t>
    <rPh sb="0" eb="1">
      <t>エ</t>
    </rPh>
    <rPh sb="1" eb="2">
      <t>フ</t>
    </rPh>
    <rPh sb="2" eb="3">
      <t>チョウ</t>
    </rPh>
    <rPh sb="3" eb="5">
      <t>ダンジョ</t>
    </rPh>
    <rPh sb="9" eb="10">
      <t>カガヤ</t>
    </rPh>
    <rPh sb="16" eb="18">
      <t>ジョウレイ</t>
    </rPh>
    <rPh sb="25" eb="26">
      <t>ネン</t>
    </rPh>
    <rPh sb="27" eb="28">
      <t>ガツ</t>
    </rPh>
    <rPh sb="29" eb="30">
      <t>ニチ</t>
    </rPh>
    <rPh sb="30" eb="32">
      <t>セコウ</t>
    </rPh>
    <phoneticPr fontId="3"/>
  </si>
  <si>
    <t>津和野町男女共同参画推進条例　　（2010年4月1日施行）</t>
    <rPh sb="0" eb="3">
      <t>ツワノ</t>
    </rPh>
    <rPh sb="3" eb="4">
      <t>チョウ</t>
    </rPh>
    <rPh sb="4" eb="14">
      <t>ジョウ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</si>
  <si>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萩市男女共同参画推進条例
　　（2010年4月1日施行、一部7月1日施行）</t>
    <rPh sb="0" eb="2">
      <t>ハギシ</t>
    </rPh>
    <rPh sb="2" eb="12">
      <t>ジョウ</t>
    </rPh>
    <rPh sb="20" eb="21">
      <t>ネン</t>
    </rPh>
    <rPh sb="22" eb="23">
      <t>ガツ</t>
    </rPh>
    <rPh sb="24" eb="25">
      <t>ニチ</t>
    </rPh>
    <rPh sb="25" eb="27">
      <t>セコウ</t>
    </rPh>
    <rPh sb="28" eb="30">
      <t>イチブ</t>
    </rPh>
    <rPh sb="31" eb="32">
      <t>ガツ</t>
    </rPh>
    <rPh sb="33" eb="34">
      <t>ニチ</t>
    </rPh>
    <rPh sb="34" eb="36">
      <t>セコウ</t>
    </rPh>
    <phoneticPr fontId="3"/>
  </si>
  <si>
    <t>米子市</t>
    <rPh sb="0" eb="3">
      <t>ヨナゴシ</t>
    </rPh>
    <phoneticPr fontId="3"/>
  </si>
  <si>
    <t>波江町</t>
    <rPh sb="0" eb="2">
      <t>ナミエ</t>
    </rPh>
    <rPh sb="2" eb="3">
      <t>マチ</t>
    </rPh>
    <phoneticPr fontId="3"/>
  </si>
  <si>
    <t>津和野町</t>
    <rPh sb="0" eb="3">
      <t>ツワノ</t>
    </rPh>
    <rPh sb="3" eb="4">
      <t>チョウ</t>
    </rPh>
    <phoneticPr fontId="3"/>
  </si>
  <si>
    <t>日原町</t>
    <rPh sb="0" eb="1">
      <t>ヒ</t>
    </rPh>
    <rPh sb="1" eb="2">
      <t>ハラ</t>
    </rPh>
    <rPh sb="2" eb="3">
      <t>マチ</t>
    </rPh>
    <phoneticPr fontId="3"/>
  </si>
  <si>
    <t>萩市</t>
    <rPh sb="0" eb="2">
      <t>ハギシ</t>
    </rPh>
    <phoneticPr fontId="3"/>
  </si>
  <si>
    <t>田万川町</t>
    <rPh sb="0" eb="1">
      <t>タ</t>
    </rPh>
    <rPh sb="1" eb="2">
      <t>マン</t>
    </rPh>
    <rPh sb="2" eb="3">
      <t>カワ</t>
    </rPh>
    <rPh sb="3" eb="4">
      <t>マチ</t>
    </rPh>
    <phoneticPr fontId="3"/>
  </si>
  <si>
    <t>むつみ村</t>
    <rPh sb="3" eb="4">
      <t>ムラ</t>
    </rPh>
    <phoneticPr fontId="3"/>
  </si>
  <si>
    <t>須佐町</t>
    <rPh sb="0" eb="2">
      <t>スサ</t>
    </rPh>
    <rPh sb="2" eb="3">
      <t>マチ</t>
    </rPh>
    <phoneticPr fontId="3"/>
  </si>
  <si>
    <t>旭村</t>
    <rPh sb="0" eb="1">
      <t>アサヒ</t>
    </rPh>
    <rPh sb="1" eb="2">
      <t>ムラ</t>
    </rPh>
    <phoneticPr fontId="3"/>
  </si>
  <si>
    <t>福栄村</t>
    <rPh sb="0" eb="1">
      <t>フク</t>
    </rPh>
    <rPh sb="1" eb="2">
      <t>エイ</t>
    </rPh>
    <rPh sb="2" eb="3">
      <t>ムラ</t>
    </rPh>
    <phoneticPr fontId="3"/>
  </si>
  <si>
    <t>奈義町男女共同参画推進条例　　（2009年12月8日施行）</t>
    <rPh sb="0" eb="2">
      <t>ナギ</t>
    </rPh>
    <rPh sb="2" eb="3">
      <t>マチ</t>
    </rPh>
    <rPh sb="3" eb="13">
      <t>ジョウ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</si>
  <si>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鳥取県</t>
    <phoneticPr fontId="3"/>
  </si>
  <si>
    <t>若桜町男女共同参画推進条例　　（2010年12月22日施行）</t>
    <rPh sb="0" eb="2">
      <t>ワカサ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6" eb="27">
      <t>ニチ</t>
    </rPh>
    <rPh sb="27" eb="29">
      <t>セコウ</t>
    </rPh>
    <phoneticPr fontId="3"/>
  </si>
  <si>
    <t>岡山県</t>
    <phoneticPr fontId="3"/>
  </si>
  <si>
    <t>勝央町男女共同参画推進条例　　（2010年7月1日施行）</t>
    <rPh sb="0" eb="2">
      <t>ショウオウ</t>
    </rPh>
    <rPh sb="2" eb="3">
      <t>チョウ</t>
    </rPh>
    <rPh sb="3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</si>
  <si>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久米南町男女共同参画社会推進条例　　（2010年10月1日施行）</t>
    <rPh sb="0" eb="3">
      <t>クメナン</t>
    </rPh>
    <rPh sb="3" eb="4">
      <t>チョウ</t>
    </rPh>
    <rPh sb="4" eb="10">
      <t>サンカク</t>
    </rPh>
    <rPh sb="10" eb="12">
      <t>シャカイ</t>
    </rPh>
    <rPh sb="12" eb="14">
      <t>スイシン</t>
    </rPh>
    <rPh sb="14" eb="16">
      <t>ジョウレイ</t>
    </rPh>
    <rPh sb="23" eb="24">
      <t>ネン</t>
    </rPh>
    <rPh sb="26" eb="27">
      <t>ガツ</t>
    </rPh>
    <rPh sb="28" eb="29">
      <t>ニチ</t>
    </rPh>
    <rPh sb="29" eb="31">
      <t>セコウ</t>
    </rPh>
    <phoneticPr fontId="3"/>
  </si>
  <si>
    <t>三原市男女共同参画推進条例　　（2011年10月1日施行）</t>
    <rPh sb="0" eb="3">
      <t>ミハラシ</t>
    </rPh>
    <rPh sb="3" eb="9">
      <t>サンカク</t>
    </rPh>
    <rPh sb="9" eb="11">
      <t>スイシン</t>
    </rPh>
    <rPh sb="11" eb="13">
      <t>ジョウレイ</t>
    </rPh>
    <rPh sb="20" eb="21">
      <t>ネン</t>
    </rPh>
    <rPh sb="23" eb="24">
      <t>ガツ</t>
    </rPh>
    <rPh sb="25" eb="26">
      <t>ニチ</t>
    </rPh>
    <rPh sb="26" eb="28">
      <t>セコウ</t>
    </rPh>
    <phoneticPr fontId="3"/>
  </si>
  <si>
    <t>境港市男女共同参画推進条例　　（2012年4月1日施行）</t>
    <rPh sb="0" eb="3">
      <t>サカイミナトシ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</si>
  <si>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鳥取県</t>
    <phoneticPr fontId="3"/>
  </si>
  <si>
    <t>大山町男女共同参画推進条例　　（2012年4月1日施行）</t>
    <rPh sb="0" eb="2">
      <t>ダイセン</t>
    </rPh>
    <rPh sb="2" eb="3">
      <t>マチ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</si>
  <si>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大山町</t>
    <rPh sb="0" eb="3">
      <t>ダイセンマチ</t>
    </rPh>
    <phoneticPr fontId="3"/>
  </si>
  <si>
    <t>名和町</t>
    <rPh sb="0" eb="2">
      <t>ナワ</t>
    </rPh>
    <rPh sb="2" eb="3">
      <t>マチ</t>
    </rPh>
    <phoneticPr fontId="3"/>
  </si>
  <si>
    <t>中山町</t>
    <rPh sb="0" eb="2">
      <t>ナカヤマ</t>
    </rPh>
    <rPh sb="2" eb="3">
      <t>チョウ</t>
    </rPh>
    <phoneticPr fontId="3"/>
  </si>
  <si>
    <t>新規</t>
    <rPh sb="0" eb="2">
      <t>シンキ</t>
    </rPh>
    <phoneticPr fontId="3"/>
  </si>
  <si>
    <t>新設</t>
    <rPh sb="0" eb="2">
      <t>シンセツ</t>
    </rPh>
    <phoneticPr fontId="3"/>
  </si>
  <si>
    <t>瀬戸内市男女共同参画推進条例　
　　（2005年7月1日施行）</t>
    <rPh sb="0" eb="3">
      <t>セトウチ</t>
    </rPh>
    <rPh sb="3" eb="4">
      <t>シ</t>
    </rPh>
    <rPh sb="4" eb="10">
      <t>サンカク</t>
    </rPh>
    <rPh sb="10" eb="12">
      <t>スイシン</t>
    </rPh>
    <rPh sb="12" eb="14">
      <t>ジョウレイ</t>
    </rPh>
    <rPh sb="23" eb="24">
      <t>ネン</t>
    </rPh>
    <rPh sb="25" eb="26">
      <t>ガツ</t>
    </rPh>
    <rPh sb="27" eb="28">
      <t>ニチ</t>
    </rPh>
    <rPh sb="28" eb="30">
      <t>セコウ</t>
    </rPh>
    <phoneticPr fontId="3"/>
  </si>
  <si>
    <t>備前市男女共同参画まちづくり条例
　　（2005年3月22日施行）</t>
    <rPh sb="0" eb="3">
      <t>ビゼンシ</t>
    </rPh>
    <rPh sb="3" eb="9">
      <t>サンカク</t>
    </rPh>
    <rPh sb="14" eb="16">
      <t>ジョウレイ</t>
    </rPh>
    <rPh sb="24" eb="25">
      <t>ネン</t>
    </rPh>
    <rPh sb="26" eb="27">
      <t>ガツ</t>
    </rPh>
    <rPh sb="29" eb="30">
      <t>ニチ</t>
    </rPh>
    <rPh sb="30" eb="32">
      <t>セコウ</t>
    </rPh>
    <phoneticPr fontId="3"/>
  </si>
  <si>
    <t>真庭市男女共同参画推進条例
　　（2005年12月26日施行）</t>
    <rPh sb="0" eb="1">
      <t>マ</t>
    </rPh>
    <rPh sb="1" eb="2">
      <t>ニワ</t>
    </rPh>
    <rPh sb="2" eb="3">
      <t>シ</t>
    </rPh>
    <rPh sb="3" eb="9">
      <t>サンカク</t>
    </rPh>
    <rPh sb="9" eb="11">
      <t>スイシン</t>
    </rPh>
    <rPh sb="11" eb="13">
      <t>ジョウレイ</t>
    </rPh>
    <rPh sb="21" eb="22">
      <t>ネン</t>
    </rPh>
    <rPh sb="24" eb="25">
      <t>ガツ</t>
    </rPh>
    <rPh sb="27" eb="28">
      <t>ニチ</t>
    </rPh>
    <rPh sb="28" eb="30">
      <t>セコウ</t>
    </rPh>
    <phoneticPr fontId="3"/>
  </si>
  <si>
    <t>美作市男女共同参画まちづくり促進に関する条例
　　（2005年3月31日施行）</t>
    <rPh sb="0" eb="2">
      <t>ミマサカ</t>
    </rPh>
    <rPh sb="2" eb="3">
      <t>シ</t>
    </rPh>
    <rPh sb="3" eb="9">
      <t>サンカク</t>
    </rPh>
    <rPh sb="14" eb="16">
      <t>ソクシン</t>
    </rPh>
    <rPh sb="17" eb="18">
      <t>カン</t>
    </rPh>
    <rPh sb="20" eb="22">
      <t>ジョウレイ</t>
    </rPh>
    <rPh sb="30" eb="31">
      <t>ネン</t>
    </rPh>
    <rPh sb="32" eb="33">
      <t>ガツ</t>
    </rPh>
    <rPh sb="35" eb="36">
      <t>ニチ</t>
    </rPh>
    <rPh sb="36" eb="38">
      <t>セコウ</t>
    </rPh>
    <phoneticPr fontId="3"/>
  </si>
  <si>
    <t>里庄町男女共同参画推進条例　　（2012年4月1日施行）</t>
    <rPh sb="0" eb="1">
      <t>サト</t>
    </rPh>
    <rPh sb="1" eb="2">
      <t>ショウ</t>
    </rPh>
    <rPh sb="2" eb="3">
      <t>マチ</t>
    </rPh>
    <rPh sb="3" eb="13">
      <t>サン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</si>
  <si>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美祢市</t>
    <rPh sb="0" eb="3">
      <t>ミネシ</t>
    </rPh>
    <phoneticPr fontId="3"/>
  </si>
  <si>
    <t>美東町</t>
    <rPh sb="0" eb="1">
      <t>ミ</t>
    </rPh>
    <rPh sb="1" eb="2">
      <t>ヒガシ</t>
    </rPh>
    <rPh sb="2" eb="3">
      <t>マチ</t>
    </rPh>
    <phoneticPr fontId="3"/>
  </si>
  <si>
    <t>秋芳町</t>
    <rPh sb="0" eb="2">
      <t>アキヨシ</t>
    </rPh>
    <rPh sb="2" eb="3">
      <t>マチ</t>
    </rPh>
    <phoneticPr fontId="3"/>
  </si>
  <si>
    <t>なし</t>
    <phoneticPr fontId="3"/>
  </si>
  <si>
    <t>新規</t>
    <rPh sb="0" eb="2">
      <t>シンキ</t>
    </rPh>
    <phoneticPr fontId="3"/>
  </si>
  <si>
    <t>新設</t>
    <rPh sb="0" eb="2">
      <t>シンセツ</t>
    </rPh>
    <phoneticPr fontId="3"/>
  </si>
  <si>
    <t>美祢市男女共同参画推進条例
　　（2012年4月1日施行）</t>
    <rPh sb="0" eb="3">
      <t>ミネシ</t>
    </rPh>
    <rPh sb="3" eb="13">
      <t>サン</t>
    </rPh>
    <rPh sb="21" eb="22">
      <t>ネン</t>
    </rPh>
    <rPh sb="23" eb="24">
      <t>ガツ</t>
    </rPh>
    <rPh sb="25" eb="26">
      <t>ニチ</t>
    </rPh>
    <rPh sb="26" eb="28">
      <t>セコウ</t>
    </rPh>
    <phoneticPr fontId="3"/>
  </si>
  <si>
    <t>山口県</t>
    <phoneticPr fontId="3"/>
  </si>
  <si>
    <t>鳥取県</t>
    <rPh sb="0" eb="3">
      <t>トットリケン</t>
    </rPh>
    <phoneticPr fontId="3"/>
  </si>
  <si>
    <t>岩美町男女共同参画推進条例　　（2013年4月1日施行）</t>
    <rPh sb="0" eb="3">
      <t>イワミチョウ</t>
    </rPh>
    <rPh sb="3" eb="13">
      <t>ダンジョキョウドウサンカクスイシンジョウレイ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</si>
  <si>
    <t>日南町男女共同参画推進条例　　（2013年4月1日施行）</t>
    <rPh sb="0" eb="3">
      <t>ニチナンチョウ</t>
    </rPh>
    <rPh sb="3" eb="5">
      <t>ダンジョ</t>
    </rPh>
    <rPh sb="5" eb="7">
      <t>キョウドウ</t>
    </rPh>
    <rPh sb="7" eb="9">
      <t>サンカク</t>
    </rPh>
    <rPh sb="9" eb="11">
      <t>スイシン</t>
    </rPh>
    <rPh sb="11" eb="13">
      <t>ジョウレイ</t>
    </rPh>
    <rPh sb="20" eb="21">
      <t>ネン</t>
    </rPh>
    <rPh sb="22" eb="23">
      <t>ガツ</t>
    </rPh>
    <rPh sb="24" eb="25">
      <t>ニチ</t>
    </rPh>
    <rPh sb="25" eb="27">
      <t>セコウ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</si>
</sst>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#,##0;[Red]_ 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uble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8"/>
      </left>
      <right style="dotted">
        <color indexed="64"/>
      </right>
      <top style="thin">
        <color indexed="64"/>
      </top>
      <bottom/>
      <diagonal/>
    </border>
    <border>
      <left style="double">
        <color indexed="8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tted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vertical="center" wrapText="1" shrinkToFit="1"/>
    </xf>
    <xf numFmtId="176" fontId="7" fillId="0" borderId="7" xfId="0" applyNumberFormat="1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 shrinkToFit="1"/>
    </xf>
    <xf numFmtId="0" fontId="7" fillId="0" borderId="9" xfId="0" applyFont="1" applyFill="1" applyBorder="1" applyAlignment="1">
      <alignment vertical="center" wrapText="1" shrinkToFi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1" fontId="5" fillId="0" borderId="14" xfId="0" applyNumberFormat="1" applyFont="1" applyFill="1" applyBorder="1" applyAlignment="1">
      <alignment horizontal="left" vertical="center" wrapText="1"/>
    </xf>
    <xf numFmtId="31" fontId="5" fillId="0" borderId="15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6" fontId="2" fillId="0" borderId="7" xfId="1" applyNumberFormat="1" applyFill="1" applyBorder="1" applyAlignment="1" applyProtection="1">
      <alignment horizontal="left" vertical="center" wrapText="1" shrinkToFit="1"/>
    </xf>
    <xf numFmtId="176" fontId="2" fillId="0" borderId="7" xfId="1" applyNumberFormat="1" applyFill="1" applyBorder="1" applyAlignment="1" applyProtection="1">
      <alignment vertical="center" wrapText="1" shrinkToFi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2" fillId="2" borderId="7" xfId="1" applyNumberFormat="1" applyFill="1" applyBorder="1" applyAlignment="1" applyProtection="1">
      <alignment horizontal="left" vertical="center" wrapText="1" shrinkToFi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 shrinkToFit="1"/>
    </xf>
    <xf numFmtId="0" fontId="5" fillId="4" borderId="0" xfId="0" applyFont="1" applyFill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176" fontId="1" fillId="0" borderId="17" xfId="1" applyNumberFormat="1" applyFont="1" applyFill="1" applyBorder="1" applyAlignment="1" applyProtection="1">
      <alignment vertical="center" wrapText="1" shrinkToFit="1"/>
    </xf>
    <xf numFmtId="176" fontId="1" fillId="0" borderId="9" xfId="1" applyNumberFormat="1" applyFont="1" applyFill="1" applyBorder="1" applyAlignment="1" applyProtection="1">
      <alignment vertical="center" wrapText="1" shrinkToFit="1"/>
    </xf>
    <xf numFmtId="0" fontId="7" fillId="5" borderId="8" xfId="0" applyFont="1" applyFill="1" applyBorder="1" applyAlignment="1">
      <alignment vertical="center" wrapText="1" shrinkToFit="1"/>
    </xf>
    <xf numFmtId="0" fontId="1" fillId="5" borderId="0" xfId="0" applyFont="1" applyFill="1" applyAlignment="1">
      <alignment vertical="center" wrapText="1" shrinkToFit="1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2" fillId="0" borderId="23" xfId="1" applyFill="1" applyBorder="1" applyAlignment="1" applyProtection="1">
      <alignment horizontal="left" vertical="center" wrapText="1"/>
    </xf>
    <xf numFmtId="176" fontId="1" fillId="0" borderId="6" xfId="1" applyNumberFormat="1" applyFont="1" applyFill="1" applyBorder="1" applyAlignment="1" applyProtection="1">
      <alignment vertical="center" wrapText="1" shrinkToFit="1"/>
    </xf>
    <xf numFmtId="0" fontId="7" fillId="0" borderId="24" xfId="0" applyFont="1" applyFill="1" applyBorder="1" applyAlignment="1">
      <alignment horizontal="left" vertical="center"/>
    </xf>
    <xf numFmtId="176" fontId="5" fillId="0" borderId="25" xfId="0" applyNumberFormat="1" applyFont="1" applyFill="1" applyBorder="1" applyAlignment="1">
      <alignment horizontal="center" vertical="center" wrapText="1"/>
    </xf>
    <xf numFmtId="176" fontId="2" fillId="0" borderId="26" xfId="1" applyNumberFormat="1" applyFill="1" applyBorder="1" applyAlignment="1" applyProtection="1">
      <alignment vertical="center" wrapText="1" shrinkToFit="1"/>
    </xf>
    <xf numFmtId="0" fontId="7" fillId="0" borderId="26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 wrapText="1" shrinkToFit="1"/>
    </xf>
    <xf numFmtId="0" fontId="7" fillId="0" borderId="30" xfId="0" applyFont="1" applyFill="1" applyBorder="1" applyAlignment="1">
      <alignment horizontal="left" vertical="center" wrapText="1"/>
    </xf>
    <xf numFmtId="0" fontId="2" fillId="0" borderId="31" xfId="1" applyFill="1" applyBorder="1" applyAlignment="1" applyProtection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 shrinkToFit="1"/>
    </xf>
    <xf numFmtId="0" fontId="7" fillId="0" borderId="54" xfId="0" applyFont="1" applyFill="1" applyBorder="1" applyAlignment="1">
      <alignment horizontal="left" vertical="center" wrapText="1"/>
    </xf>
    <xf numFmtId="0" fontId="2" fillId="0" borderId="55" xfId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vertical="center" wrapText="1" shrinkToFit="1"/>
    </xf>
    <xf numFmtId="0" fontId="7" fillId="0" borderId="5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vertical="center" wrapText="1" shrinkToFit="1"/>
    </xf>
    <xf numFmtId="31" fontId="5" fillId="0" borderId="22" xfId="0" applyNumberFormat="1" applyFont="1" applyFill="1" applyBorder="1" applyAlignment="1">
      <alignment horizontal="left" vertical="center" wrapText="1"/>
    </xf>
    <xf numFmtId="0" fontId="2" fillId="0" borderId="52" xfId="1" applyFill="1" applyBorder="1" applyAlignment="1" applyProtection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176" fontId="0" fillId="0" borderId="17" xfId="1" applyNumberFormat="1" applyFont="1" applyFill="1" applyBorder="1" applyAlignment="1" applyProtection="1">
      <alignment vertical="center" wrapText="1" shrinkToFit="1"/>
    </xf>
    <xf numFmtId="31" fontId="5" fillId="0" borderId="13" xfId="0" applyNumberFormat="1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31" fontId="5" fillId="0" borderId="37" xfId="0" applyNumberFormat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2" fillId="0" borderId="41" xfId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/>
    </xf>
    <xf numFmtId="0" fontId="2" fillId="0" borderId="42" xfId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176" fontId="2" fillId="0" borderId="41" xfId="1" applyNumberFormat="1" applyFill="1" applyBorder="1" applyAlignment="1" applyProtection="1">
      <alignment horizontal="left" vertical="center" wrapText="1" shrinkToFit="1"/>
    </xf>
    <xf numFmtId="176" fontId="2" fillId="0" borderId="42" xfId="1" applyNumberFormat="1" applyFill="1" applyBorder="1" applyAlignment="1" applyProtection="1">
      <alignment horizontal="left" vertical="center" wrapText="1" shrinkToFit="1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48" xfId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wrapText="1"/>
    </xf>
    <xf numFmtId="31" fontId="5" fillId="0" borderId="38" xfId="0" applyNumberFormat="1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 wrapText="1"/>
    </xf>
    <xf numFmtId="31" fontId="5" fillId="0" borderId="29" xfId="0" applyNumberFormat="1" applyFont="1" applyFill="1" applyBorder="1" applyAlignment="1">
      <alignment horizontal="left" vertical="center" wrapText="1"/>
    </xf>
    <xf numFmtId="31" fontId="5" fillId="0" borderId="51" xfId="0" applyNumberFormat="1" applyFont="1" applyFill="1" applyBorder="1" applyAlignment="1">
      <alignment horizontal="left" vertical="center" wrapText="1"/>
    </xf>
    <xf numFmtId="31" fontId="5" fillId="0" borderId="14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31" fontId="5" fillId="0" borderId="45" xfId="0" applyNumberFormat="1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vertical="center"/>
    </xf>
    <xf numFmtId="0" fontId="2" fillId="0" borderId="20" xfId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1" fontId="5" fillId="0" borderId="15" xfId="0" applyNumberFormat="1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wrapText="1"/>
    </xf>
    <xf numFmtId="0" fontId="2" fillId="0" borderId="9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view="pageBreakPreview" topLeftCell="B190" zoomScaleNormal="85" zoomScaleSheetLayoutView="100" workbookViewId="0">
      <selection activeCell="D34" sqref="D34:D36"/>
    </sheetView>
  </sheetViews>
  <sheetFormatPr defaultRowHeight="13.5"/>
  <cols>
    <col min="1" max="1" width="2.5" style="1" customWidth="1"/>
    <col min="2" max="2" width="8.125" style="11" customWidth="1"/>
    <col min="3" max="3" width="11.5" style="18" customWidth="1"/>
    <col min="4" max="4" width="42.875" style="25" customWidth="1"/>
    <col min="5" max="5" width="11.375" style="19" customWidth="1"/>
    <col min="6" max="6" width="33.625" style="19" customWidth="1"/>
    <col min="7" max="7" width="10.5" style="27" customWidth="1"/>
    <col min="8" max="8" width="6.5" style="3" customWidth="1"/>
    <col min="9" max="9" width="13.625" style="28" customWidth="1"/>
    <col min="10" max="16384" width="9" style="4"/>
  </cols>
  <sheetData>
    <row r="1" spans="1:9" ht="14.25" customHeight="1">
      <c r="B1" s="139" t="s">
        <v>230</v>
      </c>
      <c r="C1" s="139"/>
      <c r="D1" s="139"/>
      <c r="E1" s="139"/>
      <c r="F1" s="139"/>
      <c r="I1" s="1"/>
    </row>
    <row r="2" spans="1:9" ht="15" customHeight="1" thickBot="1">
      <c r="B2" s="5"/>
      <c r="E2" s="2"/>
      <c r="F2" s="20"/>
      <c r="H2" s="62"/>
      <c r="I2" s="36"/>
    </row>
    <row r="3" spans="1:9" s="11" customFormat="1" ht="24.75" customHeight="1" thickBot="1">
      <c r="A3" s="6"/>
      <c r="B3" s="7" t="s">
        <v>6</v>
      </c>
      <c r="C3" s="31" t="s">
        <v>123</v>
      </c>
      <c r="D3" s="26" t="s">
        <v>124</v>
      </c>
      <c r="E3" s="8" t="s">
        <v>125</v>
      </c>
      <c r="F3" s="9" t="s">
        <v>231</v>
      </c>
      <c r="G3" s="37" t="s">
        <v>7</v>
      </c>
      <c r="H3" s="10" t="s">
        <v>8</v>
      </c>
      <c r="I3" s="32" t="s">
        <v>9</v>
      </c>
    </row>
    <row r="4" spans="1:9" s="13" customFormat="1">
      <c r="A4" s="12"/>
      <c r="B4" s="40" t="s">
        <v>107</v>
      </c>
      <c r="C4" s="41" t="str">
        <f>HYPERLINK("rule-file/chugoku/pref_tottori.txt","鳥取県")</f>
        <v>鳥取県</v>
      </c>
      <c r="D4" s="42" t="s">
        <v>210</v>
      </c>
      <c r="E4" s="43"/>
      <c r="F4" s="44"/>
      <c r="G4" s="45"/>
      <c r="H4" s="59"/>
      <c r="I4" s="33"/>
    </row>
    <row r="5" spans="1:9" s="13" customFormat="1" ht="25.5">
      <c r="A5" s="12"/>
      <c r="B5" s="14" t="s">
        <v>107</v>
      </c>
      <c r="C5" s="121" t="str">
        <f>HYPERLINK("rule-file/chugoku/tottori.pdf","鳥取市")</f>
        <v>鳥取市</v>
      </c>
      <c r="D5" s="104" t="s">
        <v>109</v>
      </c>
      <c r="E5" s="16" t="s">
        <v>108</v>
      </c>
      <c r="F5" s="21" t="s">
        <v>109</v>
      </c>
      <c r="G5" s="118" t="s">
        <v>268</v>
      </c>
      <c r="H5" s="98" t="s">
        <v>10</v>
      </c>
      <c r="I5" s="101">
        <v>38292</v>
      </c>
    </row>
    <row r="6" spans="1:9" s="13" customFormat="1" ht="12.75">
      <c r="A6" s="12"/>
      <c r="B6" s="14" t="s">
        <v>145</v>
      </c>
      <c r="C6" s="122"/>
      <c r="D6" s="105"/>
      <c r="E6" s="15" t="s">
        <v>106</v>
      </c>
      <c r="F6" s="21" t="s">
        <v>12</v>
      </c>
      <c r="G6" s="119"/>
      <c r="H6" s="99"/>
      <c r="I6" s="102"/>
    </row>
    <row r="7" spans="1:9" s="13" customFormat="1" ht="12.75">
      <c r="A7" s="12"/>
      <c r="B7" s="14" t="s">
        <v>110</v>
      </c>
      <c r="C7" s="122"/>
      <c r="D7" s="105"/>
      <c r="E7" s="15" t="s">
        <v>111</v>
      </c>
      <c r="F7" s="21" t="s">
        <v>12</v>
      </c>
      <c r="G7" s="119"/>
      <c r="H7" s="99"/>
      <c r="I7" s="102"/>
    </row>
    <row r="8" spans="1:9" s="13" customFormat="1" ht="12.75">
      <c r="A8" s="12"/>
      <c r="B8" s="14" t="s">
        <v>110</v>
      </c>
      <c r="C8" s="122"/>
      <c r="D8" s="105"/>
      <c r="E8" s="15" t="s">
        <v>112</v>
      </c>
      <c r="F8" s="21" t="s">
        <v>144</v>
      </c>
      <c r="G8" s="119"/>
      <c r="H8" s="99"/>
      <c r="I8" s="102"/>
    </row>
    <row r="9" spans="1:9" s="13" customFormat="1" ht="12.75">
      <c r="A9" s="12"/>
      <c r="B9" s="14" t="s">
        <v>145</v>
      </c>
      <c r="C9" s="122"/>
      <c r="D9" s="105"/>
      <c r="E9" s="15" t="s">
        <v>113</v>
      </c>
      <c r="F9" s="21" t="s">
        <v>12</v>
      </c>
      <c r="G9" s="119"/>
      <c r="H9" s="99"/>
      <c r="I9" s="102"/>
    </row>
    <row r="10" spans="1:9" s="13" customFormat="1" ht="12.75">
      <c r="A10" s="12"/>
      <c r="B10" s="14" t="s">
        <v>110</v>
      </c>
      <c r="C10" s="122"/>
      <c r="D10" s="105"/>
      <c r="E10" s="15" t="s">
        <v>114</v>
      </c>
      <c r="F10" s="21" t="s">
        <v>144</v>
      </c>
      <c r="G10" s="119"/>
      <c r="H10" s="99"/>
      <c r="I10" s="102"/>
    </row>
    <row r="11" spans="1:9" s="13" customFormat="1" ht="12.75">
      <c r="A11" s="12"/>
      <c r="B11" s="14" t="s">
        <v>145</v>
      </c>
      <c r="C11" s="122"/>
      <c r="D11" s="105"/>
      <c r="E11" s="15" t="s">
        <v>115</v>
      </c>
      <c r="F11" s="21" t="s">
        <v>12</v>
      </c>
      <c r="G11" s="119"/>
      <c r="H11" s="99"/>
      <c r="I11" s="102"/>
    </row>
    <row r="12" spans="1:9" s="13" customFormat="1" ht="25.5">
      <c r="A12" s="12"/>
      <c r="B12" s="14" t="s">
        <v>107</v>
      </c>
      <c r="C12" s="122"/>
      <c r="D12" s="105"/>
      <c r="E12" s="39" t="str">
        <f>HYPERLINK("rule-file/chugoku/shikanocho.pdf","鹿野町")</f>
        <v>鹿野町</v>
      </c>
      <c r="F12" s="56" t="s">
        <v>211</v>
      </c>
      <c r="G12" s="119"/>
      <c r="H12" s="99"/>
      <c r="I12" s="102"/>
    </row>
    <row r="13" spans="1:9" s="13" customFormat="1" ht="25.5">
      <c r="A13" s="12"/>
      <c r="B13" s="14" t="s">
        <v>107</v>
      </c>
      <c r="C13" s="123"/>
      <c r="D13" s="106"/>
      <c r="E13" s="39" t="str">
        <f>HYPERLINK("rule-file/chugoku/aoyacho.pdf","青谷町")</f>
        <v>青谷町</v>
      </c>
      <c r="F13" s="56" t="s">
        <v>212</v>
      </c>
      <c r="G13" s="120"/>
      <c r="H13" s="100"/>
      <c r="I13" s="103"/>
    </row>
    <row r="14" spans="1:9" s="13" customFormat="1">
      <c r="A14" s="12"/>
      <c r="B14" s="14" t="s">
        <v>110</v>
      </c>
      <c r="C14" s="107" t="str">
        <f>HYPERLINK("rule-file/chugoku/yonago.txt","米子市")</f>
        <v>米子市</v>
      </c>
      <c r="D14" s="110" t="s">
        <v>315</v>
      </c>
      <c r="E14" s="65" t="s">
        <v>320</v>
      </c>
      <c r="F14" s="21" t="s">
        <v>11</v>
      </c>
      <c r="G14" s="112" t="s">
        <v>121</v>
      </c>
      <c r="H14" s="98" t="s">
        <v>15</v>
      </c>
      <c r="I14" s="101">
        <v>38442</v>
      </c>
    </row>
    <row r="15" spans="1:9" s="13" customFormat="1">
      <c r="A15" s="12"/>
      <c r="B15" s="14" t="s">
        <v>110</v>
      </c>
      <c r="C15" s="111"/>
      <c r="D15" s="106"/>
      <c r="E15" s="65" t="s">
        <v>321</v>
      </c>
      <c r="F15" s="21" t="s">
        <v>11</v>
      </c>
      <c r="G15" s="113"/>
      <c r="H15" s="100"/>
      <c r="I15" s="127"/>
    </row>
    <row r="16" spans="1:9" s="13" customFormat="1" ht="38.25">
      <c r="A16" s="12"/>
      <c r="B16" s="14" t="s">
        <v>107</v>
      </c>
      <c r="C16" s="121" t="str">
        <f>HYPERLINK("rule-file/chugoku/kurayoshi.txt","倉吉市")</f>
        <v>倉吉市</v>
      </c>
      <c r="D16" s="104" t="s">
        <v>224</v>
      </c>
      <c r="E16" s="17" t="s">
        <v>159</v>
      </c>
      <c r="F16" s="21" t="s">
        <v>160</v>
      </c>
      <c r="G16" s="118" t="s">
        <v>126</v>
      </c>
      <c r="H16" s="98" t="s">
        <v>10</v>
      </c>
      <c r="I16" s="101">
        <v>38433</v>
      </c>
    </row>
    <row r="17" spans="1:9" s="13" customFormat="1" ht="12.75">
      <c r="A17" s="12"/>
      <c r="B17" s="14" t="s">
        <v>145</v>
      </c>
      <c r="C17" s="123"/>
      <c r="D17" s="106"/>
      <c r="E17" s="17" t="s">
        <v>161</v>
      </c>
      <c r="F17" s="21" t="s">
        <v>12</v>
      </c>
      <c r="G17" s="120"/>
      <c r="H17" s="100"/>
      <c r="I17" s="103"/>
    </row>
    <row r="18" spans="1:9" s="13" customFormat="1">
      <c r="A18" s="12"/>
      <c r="B18" s="14" t="s">
        <v>338</v>
      </c>
      <c r="C18" s="150" t="str">
        <f>HYPERLINK("rule-file/chugoku/sakaiminato.txt","境港市")</f>
        <v>境港市</v>
      </c>
      <c r="D18" s="85" t="s">
        <v>337</v>
      </c>
      <c r="E18" s="29"/>
      <c r="F18" s="22"/>
      <c r="G18" s="30"/>
      <c r="H18" s="89"/>
      <c r="I18" s="77"/>
    </row>
    <row r="19" spans="1:9" s="13" customFormat="1">
      <c r="A19" s="12"/>
      <c r="B19" s="14" t="s">
        <v>358</v>
      </c>
      <c r="C19" s="150" t="str">
        <f>HYPERLINK("rule-file/chugoku/iwamicho.txt","岩美町")</f>
        <v>岩美町</v>
      </c>
      <c r="D19" s="85" t="s">
        <v>359</v>
      </c>
      <c r="E19" s="29"/>
      <c r="F19" s="22"/>
      <c r="G19" s="30"/>
      <c r="H19" s="97"/>
      <c r="I19" s="33"/>
    </row>
    <row r="20" spans="1:9" s="13" customFormat="1">
      <c r="A20" s="12"/>
      <c r="B20" s="14" t="s">
        <v>331</v>
      </c>
      <c r="C20" s="88" t="str">
        <f>HYPERLINK("rule-file/chugoku/wakasacho.txt","若桜町")</f>
        <v>若桜町</v>
      </c>
      <c r="D20" s="92" t="s">
        <v>332</v>
      </c>
      <c r="E20" s="78"/>
      <c r="F20" s="79"/>
      <c r="G20" s="80"/>
      <c r="H20" s="91"/>
      <c r="I20" s="33"/>
    </row>
    <row r="21" spans="1:9" s="13" customFormat="1">
      <c r="A21" s="12"/>
      <c r="B21" s="14" t="s">
        <v>110</v>
      </c>
      <c r="C21" s="81" t="str">
        <f>HYPERLINK("rule-file/chugoku/chizucho.txt","智頭町")</f>
        <v>智頭町</v>
      </c>
      <c r="D21" s="93" t="s">
        <v>316</v>
      </c>
      <c r="E21" s="82"/>
      <c r="F21" s="83"/>
      <c r="G21" s="84"/>
      <c r="H21" s="74"/>
      <c r="I21" s="75"/>
    </row>
    <row r="22" spans="1:9" s="13" customFormat="1" ht="12.75" customHeight="1">
      <c r="A22" s="12"/>
      <c r="B22" s="14" t="s">
        <v>110</v>
      </c>
      <c r="C22" s="121" t="str">
        <f>HYPERLINK("rule-file/chugoku/yazucho.txt","八頭町")</f>
        <v>八頭町</v>
      </c>
      <c r="D22" s="104" t="s">
        <v>141</v>
      </c>
      <c r="E22" s="17" t="s">
        <v>162</v>
      </c>
      <c r="F22" s="21" t="s">
        <v>12</v>
      </c>
      <c r="G22" s="118" t="s">
        <v>275</v>
      </c>
      <c r="H22" s="98" t="s">
        <v>15</v>
      </c>
      <c r="I22" s="101">
        <v>38442</v>
      </c>
    </row>
    <row r="23" spans="1:9" s="13" customFormat="1" ht="12.75">
      <c r="A23" s="12"/>
      <c r="B23" s="14" t="s">
        <v>145</v>
      </c>
      <c r="C23" s="122"/>
      <c r="D23" s="105"/>
      <c r="E23" s="17" t="s">
        <v>163</v>
      </c>
      <c r="F23" s="21" t="s">
        <v>12</v>
      </c>
      <c r="G23" s="119"/>
      <c r="H23" s="99"/>
      <c r="I23" s="102"/>
    </row>
    <row r="24" spans="1:9" s="13" customFormat="1" ht="25.5">
      <c r="A24" s="12"/>
      <c r="B24" s="14" t="s">
        <v>107</v>
      </c>
      <c r="C24" s="123"/>
      <c r="D24" s="106"/>
      <c r="E24" s="39" t="str">
        <f>HYPERLINK("rule-file/chugoku/hattoucho.pdf","八東町")</f>
        <v>八東町</v>
      </c>
      <c r="F24" s="47" t="s">
        <v>229</v>
      </c>
      <c r="G24" s="120"/>
      <c r="H24" s="100"/>
      <c r="I24" s="103"/>
    </row>
    <row r="25" spans="1:9" s="13" customFormat="1">
      <c r="A25" s="12"/>
      <c r="B25" s="67" t="s">
        <v>293</v>
      </c>
      <c r="C25" s="64" t="str">
        <f>HYPERLINK("rule-file/chugoku/misasacho.txt","三朝町")</f>
        <v>三朝町</v>
      </c>
      <c r="D25" s="66" t="s">
        <v>294</v>
      </c>
      <c r="E25" s="68"/>
      <c r="F25" s="69"/>
      <c r="G25" s="30"/>
      <c r="H25" s="60"/>
      <c r="I25" s="33"/>
    </row>
    <row r="26" spans="1:9" s="13" customFormat="1">
      <c r="A26" s="12"/>
      <c r="B26" s="14" t="s">
        <v>110</v>
      </c>
      <c r="C26" s="107" t="str">
        <f>HYPERLINK("rule-file/chugoku/yurihamacho.txt","湯梨浜町")</f>
        <v>湯梨浜町</v>
      </c>
      <c r="D26" s="104" t="s">
        <v>314</v>
      </c>
      <c r="E26" s="65" t="s">
        <v>295</v>
      </c>
      <c r="F26" s="21" t="s">
        <v>11</v>
      </c>
      <c r="G26" s="112" t="s">
        <v>121</v>
      </c>
      <c r="H26" s="98" t="s">
        <v>15</v>
      </c>
      <c r="I26" s="101">
        <v>38261</v>
      </c>
    </row>
    <row r="27" spans="1:9" s="13" customFormat="1">
      <c r="A27" s="12"/>
      <c r="B27" s="14" t="s">
        <v>110</v>
      </c>
      <c r="C27" s="141"/>
      <c r="D27" s="105"/>
      <c r="E27" s="65" t="s">
        <v>296</v>
      </c>
      <c r="F27" s="21" t="s">
        <v>298</v>
      </c>
      <c r="G27" s="131"/>
      <c r="H27" s="99"/>
      <c r="I27" s="102"/>
    </row>
    <row r="28" spans="1:9" s="13" customFormat="1">
      <c r="A28" s="12"/>
      <c r="B28" s="14" t="s">
        <v>110</v>
      </c>
      <c r="C28" s="111"/>
      <c r="D28" s="106"/>
      <c r="E28" s="65" t="s">
        <v>297</v>
      </c>
      <c r="F28" s="21" t="s">
        <v>11</v>
      </c>
      <c r="G28" s="113"/>
      <c r="H28" s="100"/>
      <c r="I28" s="103"/>
    </row>
    <row r="29" spans="1:9" s="13" customFormat="1">
      <c r="A29" s="12"/>
      <c r="B29" s="14" t="s">
        <v>110</v>
      </c>
      <c r="C29" s="107" t="str">
        <f>HYPERLINK("rule-file/chugoku/kotouracho.txt","琴浦町")</f>
        <v>琴浦町</v>
      </c>
      <c r="D29" s="104" t="s">
        <v>258</v>
      </c>
      <c r="E29" s="54" t="s">
        <v>256</v>
      </c>
      <c r="F29" s="53" t="s">
        <v>12</v>
      </c>
      <c r="G29" s="112" t="s">
        <v>121</v>
      </c>
      <c r="H29" s="98" t="s">
        <v>15</v>
      </c>
      <c r="I29" s="101">
        <v>38231</v>
      </c>
    </row>
    <row r="30" spans="1:9" s="13" customFormat="1">
      <c r="A30" s="12"/>
      <c r="B30" s="14" t="s">
        <v>110</v>
      </c>
      <c r="C30" s="109"/>
      <c r="D30" s="106"/>
      <c r="E30" s="54" t="s">
        <v>257</v>
      </c>
      <c r="F30" s="53" t="s">
        <v>12</v>
      </c>
      <c r="G30" s="113"/>
      <c r="H30" s="100"/>
      <c r="I30" s="103"/>
    </row>
    <row r="31" spans="1:9" s="13" customFormat="1">
      <c r="A31" s="12"/>
      <c r="B31" s="14" t="s">
        <v>235</v>
      </c>
      <c r="C31" s="107" t="str">
        <f>HYPERLINK("rule-file/chugoku/hokueicho.txt","北栄町")</f>
        <v>北栄町</v>
      </c>
      <c r="D31" s="118" t="s">
        <v>236</v>
      </c>
      <c r="E31" s="54" t="s">
        <v>238</v>
      </c>
      <c r="F31" s="53" t="s">
        <v>240</v>
      </c>
      <c r="G31" s="124" t="s">
        <v>121</v>
      </c>
      <c r="H31" s="128" t="s">
        <v>15</v>
      </c>
      <c r="I31" s="101">
        <v>38626</v>
      </c>
    </row>
    <row r="32" spans="1:9" s="13" customFormat="1">
      <c r="A32" s="12"/>
      <c r="B32" s="14" t="s">
        <v>235</v>
      </c>
      <c r="C32" s="109"/>
      <c r="D32" s="130"/>
      <c r="E32" s="54" t="s">
        <v>239</v>
      </c>
      <c r="F32" s="53" t="s">
        <v>241</v>
      </c>
      <c r="G32" s="125"/>
      <c r="H32" s="129"/>
      <c r="I32" s="102"/>
    </row>
    <row r="33" spans="1:9" s="13" customFormat="1">
      <c r="A33" s="12"/>
      <c r="B33" s="14" t="s">
        <v>110</v>
      </c>
      <c r="C33" s="151" t="str">
        <f>HYPERLINK("rule-file/chugoku/hiezuson.txt","日吉津村")</f>
        <v>日吉津村</v>
      </c>
      <c r="D33" s="58" t="s">
        <v>276</v>
      </c>
      <c r="E33" s="55"/>
      <c r="F33" s="22"/>
      <c r="G33" s="30"/>
      <c r="H33" s="60"/>
      <c r="I33" s="63"/>
    </row>
    <row r="34" spans="1:9" s="13" customFormat="1">
      <c r="A34" s="12"/>
      <c r="B34" s="14" t="s">
        <v>338</v>
      </c>
      <c r="C34" s="141" t="str">
        <f>HYPERLINK("rule-file/chugoku/daisencho.txt","大山町")</f>
        <v>大山町</v>
      </c>
      <c r="D34" s="146" t="s">
        <v>339</v>
      </c>
      <c r="E34" s="94" t="s">
        <v>340</v>
      </c>
      <c r="F34" s="53" t="s">
        <v>11</v>
      </c>
      <c r="G34" s="112" t="s">
        <v>343</v>
      </c>
      <c r="H34" s="98" t="s">
        <v>344</v>
      </c>
      <c r="I34" s="101">
        <v>38439</v>
      </c>
    </row>
    <row r="35" spans="1:9" s="13" customFormat="1">
      <c r="A35" s="12"/>
      <c r="B35" s="14" t="s">
        <v>338</v>
      </c>
      <c r="C35" s="141"/>
      <c r="D35" s="147"/>
      <c r="E35" s="94" t="s">
        <v>341</v>
      </c>
      <c r="F35" s="53" t="s">
        <v>11</v>
      </c>
      <c r="G35" s="131"/>
      <c r="H35" s="99"/>
      <c r="I35" s="102"/>
    </row>
    <row r="36" spans="1:9" s="13" customFormat="1">
      <c r="A36" s="12"/>
      <c r="B36" s="14" t="s">
        <v>338</v>
      </c>
      <c r="C36" s="111"/>
      <c r="D36" s="148"/>
      <c r="E36" s="94" t="s">
        <v>342</v>
      </c>
      <c r="F36" s="53" t="s">
        <v>11</v>
      </c>
      <c r="G36" s="113"/>
      <c r="H36" s="100"/>
      <c r="I36" s="103"/>
    </row>
    <row r="37" spans="1:9" s="13" customFormat="1">
      <c r="A37" s="12"/>
      <c r="B37" s="14" t="s">
        <v>110</v>
      </c>
      <c r="C37" s="107" t="str">
        <f>HYPERLINK("rule-file/chugoku/nambucho.txt","南部町")</f>
        <v>南部町</v>
      </c>
      <c r="D37" s="104" t="s">
        <v>262</v>
      </c>
      <c r="E37" s="54" t="s">
        <v>259</v>
      </c>
      <c r="F37" s="53" t="s">
        <v>261</v>
      </c>
      <c r="G37" s="112" t="s">
        <v>121</v>
      </c>
      <c r="H37" s="98" t="s">
        <v>15</v>
      </c>
      <c r="I37" s="101">
        <v>38261</v>
      </c>
    </row>
    <row r="38" spans="1:9" s="13" customFormat="1">
      <c r="A38" s="12"/>
      <c r="B38" s="14" t="s">
        <v>110</v>
      </c>
      <c r="C38" s="109"/>
      <c r="D38" s="106"/>
      <c r="E38" s="54" t="s">
        <v>260</v>
      </c>
      <c r="F38" s="53" t="s">
        <v>12</v>
      </c>
      <c r="G38" s="113"/>
      <c r="H38" s="100"/>
      <c r="I38" s="103"/>
    </row>
    <row r="39" spans="1:9" s="13" customFormat="1">
      <c r="A39" s="12"/>
      <c r="B39" s="14" t="s">
        <v>235</v>
      </c>
      <c r="C39" s="107" t="str">
        <f>HYPERLINK("rule-file/chugoku/houkicho.txt","伯耆町")</f>
        <v>伯耆町</v>
      </c>
      <c r="D39" s="118" t="s">
        <v>237</v>
      </c>
      <c r="E39" s="54" t="s">
        <v>242</v>
      </c>
      <c r="F39" s="53" t="s">
        <v>241</v>
      </c>
      <c r="G39" s="112" t="s">
        <v>121</v>
      </c>
      <c r="H39" s="128" t="s">
        <v>15</v>
      </c>
      <c r="I39" s="101">
        <v>38353</v>
      </c>
    </row>
    <row r="40" spans="1:9" s="13" customFormat="1">
      <c r="A40" s="12"/>
      <c r="B40" s="14" t="s">
        <v>235</v>
      </c>
      <c r="C40" s="109"/>
      <c r="D40" s="130"/>
      <c r="E40" s="54" t="s">
        <v>243</v>
      </c>
      <c r="F40" s="53" t="s">
        <v>241</v>
      </c>
      <c r="G40" s="113"/>
      <c r="H40" s="132"/>
      <c r="I40" s="103"/>
    </row>
    <row r="41" spans="1:9" s="13" customFormat="1">
      <c r="A41" s="12"/>
      <c r="B41" s="14" t="s">
        <v>358</v>
      </c>
      <c r="C41" s="73" t="str">
        <f>HYPERLINK("rule-file/chugoku/nichinancho.txt","日南町")</f>
        <v>日南町</v>
      </c>
      <c r="D41" s="96" t="s">
        <v>360</v>
      </c>
      <c r="E41" s="55"/>
      <c r="F41" s="22"/>
      <c r="G41" s="72"/>
      <c r="H41" s="97"/>
      <c r="I41" s="33"/>
    </row>
    <row r="42" spans="1:9" s="13" customFormat="1">
      <c r="A42" s="12"/>
      <c r="B42" s="14" t="s">
        <v>110</v>
      </c>
      <c r="C42" s="73" t="str">
        <f>HYPERLINK("rule-file/chugoku/kofucho.pdf","江府町")</f>
        <v>江府町</v>
      </c>
      <c r="D42" s="58" t="s">
        <v>317</v>
      </c>
      <c r="E42" s="55"/>
      <c r="F42" s="22"/>
      <c r="G42" s="72"/>
      <c r="H42" s="59"/>
      <c r="I42" s="33"/>
    </row>
    <row r="43" spans="1:9" s="13" customFormat="1">
      <c r="A43" s="12"/>
      <c r="B43" s="40" t="s">
        <v>164</v>
      </c>
      <c r="C43" s="41" t="str">
        <f>HYPERLINK("rule-file/chugoku/pref_shimane.txt","島根県")</f>
        <v>島根県</v>
      </c>
      <c r="D43" s="42" t="s">
        <v>234</v>
      </c>
      <c r="E43" s="48"/>
      <c r="F43" s="44"/>
      <c r="G43" s="45"/>
      <c r="H43" s="59"/>
      <c r="I43" s="33"/>
    </row>
    <row r="44" spans="1:9" s="13" customFormat="1" ht="38.25" customHeight="1">
      <c r="A44" s="12"/>
      <c r="B44" s="14" t="s">
        <v>164</v>
      </c>
      <c r="C44" s="121" t="str">
        <f>HYPERLINK("rule-file/chugoku/matsue.txt","松江市")</f>
        <v>松江市</v>
      </c>
      <c r="D44" s="104" t="s">
        <v>202</v>
      </c>
      <c r="E44" s="39" t="str">
        <f>HYPERLINK("rule-file/chugoku/matsue_old.pdf","松江市")</f>
        <v>松江市</v>
      </c>
      <c r="F44" s="47" t="s">
        <v>165</v>
      </c>
      <c r="G44" s="118" t="s">
        <v>127</v>
      </c>
      <c r="H44" s="98" t="s">
        <v>15</v>
      </c>
      <c r="I44" s="101">
        <v>38442</v>
      </c>
    </row>
    <row r="45" spans="1:9" s="13" customFormat="1" ht="12.75">
      <c r="A45" s="12"/>
      <c r="B45" s="14" t="s">
        <v>146</v>
      </c>
      <c r="C45" s="122"/>
      <c r="D45" s="105"/>
      <c r="E45" s="16" t="s">
        <v>166</v>
      </c>
      <c r="F45" s="21" t="s">
        <v>12</v>
      </c>
      <c r="G45" s="119"/>
      <c r="H45" s="99"/>
      <c r="I45" s="102"/>
    </row>
    <row r="46" spans="1:9" s="13" customFormat="1" ht="12.75">
      <c r="A46" s="12"/>
      <c r="B46" s="14" t="s">
        <v>167</v>
      </c>
      <c r="C46" s="122"/>
      <c r="D46" s="105"/>
      <c r="E46" s="16" t="s">
        <v>168</v>
      </c>
      <c r="F46" s="21" t="s">
        <v>12</v>
      </c>
      <c r="G46" s="119"/>
      <c r="H46" s="99"/>
      <c r="I46" s="102"/>
    </row>
    <row r="47" spans="1:9" s="13" customFormat="1" ht="12.75">
      <c r="A47" s="12"/>
      <c r="B47" s="14" t="s">
        <v>167</v>
      </c>
      <c r="C47" s="122"/>
      <c r="D47" s="105"/>
      <c r="E47" s="16" t="s">
        <v>169</v>
      </c>
      <c r="F47" s="21" t="s">
        <v>12</v>
      </c>
      <c r="G47" s="119"/>
      <c r="H47" s="99"/>
      <c r="I47" s="102"/>
    </row>
    <row r="48" spans="1:9" s="13" customFormat="1" ht="12.75">
      <c r="A48" s="12"/>
      <c r="B48" s="14" t="s">
        <v>167</v>
      </c>
      <c r="C48" s="122"/>
      <c r="D48" s="105"/>
      <c r="E48" s="16" t="s">
        <v>170</v>
      </c>
      <c r="F48" s="21" t="s">
        <v>144</v>
      </c>
      <c r="G48" s="119"/>
      <c r="H48" s="99"/>
      <c r="I48" s="102"/>
    </row>
    <row r="49" spans="1:9" s="13" customFormat="1" ht="12.75">
      <c r="A49" s="12"/>
      <c r="B49" s="14" t="s">
        <v>146</v>
      </c>
      <c r="C49" s="122"/>
      <c r="D49" s="105"/>
      <c r="E49" s="16" t="s">
        <v>171</v>
      </c>
      <c r="F49" s="21" t="s">
        <v>12</v>
      </c>
      <c r="G49" s="119"/>
      <c r="H49" s="99"/>
      <c r="I49" s="102"/>
    </row>
    <row r="50" spans="1:9" s="13" customFormat="1" ht="12.75">
      <c r="A50" s="12"/>
      <c r="B50" s="14" t="s">
        <v>167</v>
      </c>
      <c r="C50" s="122"/>
      <c r="D50" s="105"/>
      <c r="E50" s="16" t="s">
        <v>172</v>
      </c>
      <c r="F50" s="21" t="s">
        <v>12</v>
      </c>
      <c r="G50" s="119"/>
      <c r="H50" s="99"/>
      <c r="I50" s="102"/>
    </row>
    <row r="51" spans="1:9" s="13" customFormat="1" ht="12.75">
      <c r="A51" s="12"/>
      <c r="B51" s="14" t="s">
        <v>167</v>
      </c>
      <c r="C51" s="123"/>
      <c r="D51" s="106"/>
      <c r="E51" s="16" t="s">
        <v>173</v>
      </c>
      <c r="F51" s="21" t="s">
        <v>12</v>
      </c>
      <c r="G51" s="120"/>
      <c r="H51" s="100"/>
      <c r="I51" s="103"/>
    </row>
    <row r="52" spans="1:9" s="13" customFormat="1" ht="25.5">
      <c r="A52" s="12"/>
      <c r="B52" s="14" t="s">
        <v>164</v>
      </c>
      <c r="C52" s="121" t="str">
        <f>HYPERLINK("rule-file/chugoku/hamada.txt","浜田市")</f>
        <v>浜田市</v>
      </c>
      <c r="D52" s="104" t="s">
        <v>203</v>
      </c>
      <c r="E52" s="39" t="str">
        <f>HYPERLINK("rule-file/chugoku/hamada_old.pdf","浜田市")</f>
        <v>浜田市</v>
      </c>
      <c r="F52" s="47" t="s">
        <v>174</v>
      </c>
      <c r="G52" s="118" t="s">
        <v>128</v>
      </c>
      <c r="H52" s="98" t="s">
        <v>15</v>
      </c>
      <c r="I52" s="101">
        <v>38626</v>
      </c>
    </row>
    <row r="53" spans="1:9" s="13" customFormat="1" ht="12.75">
      <c r="A53" s="12"/>
      <c r="B53" s="14" t="s">
        <v>146</v>
      </c>
      <c r="C53" s="122"/>
      <c r="D53" s="105"/>
      <c r="E53" s="16" t="s">
        <v>175</v>
      </c>
      <c r="F53" s="21" t="s">
        <v>12</v>
      </c>
      <c r="G53" s="119"/>
      <c r="H53" s="99"/>
      <c r="I53" s="102"/>
    </row>
    <row r="54" spans="1:9" s="13" customFormat="1" ht="12.75">
      <c r="A54" s="12"/>
      <c r="B54" s="14" t="s">
        <v>167</v>
      </c>
      <c r="C54" s="122"/>
      <c r="D54" s="105"/>
      <c r="E54" s="16" t="s">
        <v>176</v>
      </c>
      <c r="F54" s="21" t="s">
        <v>144</v>
      </c>
      <c r="G54" s="119"/>
      <c r="H54" s="99"/>
      <c r="I54" s="102"/>
    </row>
    <row r="55" spans="1:9" s="13" customFormat="1" ht="12.75">
      <c r="A55" s="12"/>
      <c r="B55" s="14" t="s">
        <v>146</v>
      </c>
      <c r="C55" s="122"/>
      <c r="D55" s="105"/>
      <c r="E55" s="16" t="s">
        <v>177</v>
      </c>
      <c r="F55" s="21" t="s">
        <v>12</v>
      </c>
      <c r="G55" s="119"/>
      <c r="H55" s="99"/>
      <c r="I55" s="102"/>
    </row>
    <row r="56" spans="1:9" s="13" customFormat="1" ht="12.75">
      <c r="A56" s="12"/>
      <c r="B56" s="14" t="s">
        <v>167</v>
      </c>
      <c r="C56" s="123"/>
      <c r="D56" s="106"/>
      <c r="E56" s="16" t="s">
        <v>178</v>
      </c>
      <c r="F56" s="21" t="s">
        <v>12</v>
      </c>
      <c r="G56" s="120"/>
      <c r="H56" s="100"/>
      <c r="I56" s="103"/>
    </row>
    <row r="57" spans="1:9" s="13" customFormat="1" ht="25.5">
      <c r="A57" s="12"/>
      <c r="B57" s="14" t="s">
        <v>164</v>
      </c>
      <c r="C57" s="121" t="str">
        <f>HYPERLINK("rule-file/chugoku/izumo.pdf","出雲市")</f>
        <v>出雲市</v>
      </c>
      <c r="D57" s="104" t="s">
        <v>213</v>
      </c>
      <c r="E57" s="39" t="str">
        <f>HYPERLINK("rule-file/chugoku/izumo_old.txt","出雲市")</f>
        <v>出雲市</v>
      </c>
      <c r="F57" s="47" t="s">
        <v>292</v>
      </c>
      <c r="G57" s="118" t="s">
        <v>269</v>
      </c>
      <c r="H57" s="98" t="s">
        <v>15</v>
      </c>
      <c r="I57" s="101">
        <v>38433</v>
      </c>
    </row>
    <row r="58" spans="1:9" s="13" customFormat="1" ht="25.5">
      <c r="A58" s="12"/>
      <c r="B58" s="14" t="s">
        <v>164</v>
      </c>
      <c r="C58" s="122"/>
      <c r="D58" s="105"/>
      <c r="E58" s="39" t="str">
        <f>HYPERLINK("rule-file/chugoku/hirata.pdf","平田市")</f>
        <v>平田市</v>
      </c>
      <c r="F58" s="47" t="s">
        <v>179</v>
      </c>
      <c r="G58" s="119"/>
      <c r="H58" s="99"/>
      <c r="I58" s="102"/>
    </row>
    <row r="59" spans="1:9" s="13" customFormat="1" ht="12.75">
      <c r="A59" s="12"/>
      <c r="B59" s="14" t="s">
        <v>180</v>
      </c>
      <c r="C59" s="122"/>
      <c r="D59" s="105"/>
      <c r="E59" s="16" t="s">
        <v>181</v>
      </c>
      <c r="F59" s="21" t="s">
        <v>11</v>
      </c>
      <c r="G59" s="119"/>
      <c r="H59" s="99"/>
      <c r="I59" s="102"/>
    </row>
    <row r="60" spans="1:9" s="13" customFormat="1" ht="12.75">
      <c r="A60" s="12"/>
      <c r="B60" s="14" t="s">
        <v>182</v>
      </c>
      <c r="C60" s="122"/>
      <c r="D60" s="105"/>
      <c r="E60" s="16" t="s">
        <v>183</v>
      </c>
      <c r="F60" s="21" t="s">
        <v>11</v>
      </c>
      <c r="G60" s="119"/>
      <c r="H60" s="99"/>
      <c r="I60" s="102"/>
    </row>
    <row r="61" spans="1:9" s="13" customFormat="1" ht="12.75">
      <c r="A61" s="12"/>
      <c r="B61" s="14" t="s">
        <v>182</v>
      </c>
      <c r="C61" s="122"/>
      <c r="D61" s="105"/>
      <c r="E61" s="16" t="s">
        <v>184</v>
      </c>
      <c r="F61" s="21" t="s">
        <v>12</v>
      </c>
      <c r="G61" s="119"/>
      <c r="H61" s="99"/>
      <c r="I61" s="102"/>
    </row>
    <row r="62" spans="1:9" s="13" customFormat="1" ht="12.75">
      <c r="A62" s="12"/>
      <c r="B62" s="14" t="s">
        <v>167</v>
      </c>
      <c r="C62" s="123"/>
      <c r="D62" s="106"/>
      <c r="E62" s="16" t="s">
        <v>185</v>
      </c>
      <c r="F62" s="21" t="s">
        <v>12</v>
      </c>
      <c r="G62" s="120"/>
      <c r="H62" s="100"/>
      <c r="I62" s="103"/>
    </row>
    <row r="63" spans="1:9" s="13" customFormat="1" ht="25.5">
      <c r="A63" s="12"/>
      <c r="B63" s="14" t="s">
        <v>164</v>
      </c>
      <c r="C63" s="121" t="str">
        <f>HYPERLINK("rule-file/chugoku/ooda.txt","大田市")</f>
        <v>大田市</v>
      </c>
      <c r="D63" s="104" t="s">
        <v>0</v>
      </c>
      <c r="E63" s="39" t="str">
        <f>HYPERLINK("rule-file/chugoku/ooda_old.pdf","大田市")</f>
        <v>大田市</v>
      </c>
      <c r="F63" s="47" t="s">
        <v>194</v>
      </c>
      <c r="G63" s="118" t="s">
        <v>129</v>
      </c>
      <c r="H63" s="98" t="s">
        <v>15</v>
      </c>
      <c r="I63" s="101">
        <v>38626</v>
      </c>
    </row>
    <row r="64" spans="1:9" s="13" customFormat="1" ht="12.75">
      <c r="A64" s="12"/>
      <c r="B64" s="14" t="s">
        <v>146</v>
      </c>
      <c r="C64" s="122"/>
      <c r="D64" s="105"/>
      <c r="E64" s="16" t="s">
        <v>195</v>
      </c>
      <c r="F64" s="21" t="s">
        <v>12</v>
      </c>
      <c r="G64" s="119"/>
      <c r="H64" s="99"/>
      <c r="I64" s="102"/>
    </row>
    <row r="65" spans="1:9" s="13" customFormat="1" ht="12.75">
      <c r="A65" s="12"/>
      <c r="B65" s="14" t="s">
        <v>167</v>
      </c>
      <c r="C65" s="123"/>
      <c r="D65" s="106"/>
      <c r="E65" s="16" t="s">
        <v>196</v>
      </c>
      <c r="F65" s="21" t="s">
        <v>12</v>
      </c>
      <c r="G65" s="120"/>
      <c r="H65" s="100"/>
      <c r="I65" s="103"/>
    </row>
    <row r="66" spans="1:9" s="13" customFormat="1" ht="25.5">
      <c r="A66" s="12"/>
      <c r="B66" s="14" t="s">
        <v>164</v>
      </c>
      <c r="C66" s="121" t="str">
        <f>HYPERLINK("rule-file/chugoku/goutsu.pdf","江津市")</f>
        <v>江津市</v>
      </c>
      <c r="D66" s="104" t="s">
        <v>1</v>
      </c>
      <c r="E66" s="16" t="s">
        <v>197</v>
      </c>
      <c r="F66" s="21" t="s">
        <v>198</v>
      </c>
      <c r="G66" s="118" t="s">
        <v>130</v>
      </c>
      <c r="H66" s="98" t="s">
        <v>10</v>
      </c>
      <c r="I66" s="101">
        <v>38261</v>
      </c>
    </row>
    <row r="67" spans="1:9" s="13" customFormat="1" ht="12.75">
      <c r="A67" s="12"/>
      <c r="B67" s="14" t="s">
        <v>146</v>
      </c>
      <c r="C67" s="123"/>
      <c r="D67" s="106"/>
      <c r="E67" s="16" t="s">
        <v>199</v>
      </c>
      <c r="F67" s="21" t="s">
        <v>12</v>
      </c>
      <c r="G67" s="120"/>
      <c r="H67" s="100"/>
      <c r="I67" s="103"/>
    </row>
    <row r="68" spans="1:9" s="13" customFormat="1" ht="12.75" customHeight="1">
      <c r="A68" s="12"/>
      <c r="B68" s="14" t="s">
        <v>167</v>
      </c>
      <c r="C68" s="121" t="str">
        <f>HYPERLINK("rule-file/chugoku/unnan.pdf","雲南市")</f>
        <v>雲南市</v>
      </c>
      <c r="D68" s="104" t="s">
        <v>204</v>
      </c>
      <c r="E68" s="16" t="s">
        <v>186</v>
      </c>
      <c r="F68" s="21" t="s">
        <v>14</v>
      </c>
      <c r="G68" s="118" t="s">
        <v>270</v>
      </c>
      <c r="H68" s="98" t="s">
        <v>15</v>
      </c>
      <c r="I68" s="101">
        <v>38292</v>
      </c>
    </row>
    <row r="69" spans="1:9" s="13" customFormat="1" ht="12.75">
      <c r="A69" s="12"/>
      <c r="B69" s="14" t="s">
        <v>146</v>
      </c>
      <c r="C69" s="122"/>
      <c r="D69" s="105"/>
      <c r="E69" s="16" t="s">
        <v>187</v>
      </c>
      <c r="F69" s="21" t="s">
        <v>11</v>
      </c>
      <c r="G69" s="119"/>
      <c r="H69" s="99"/>
      <c r="I69" s="102"/>
    </row>
    <row r="70" spans="1:9" s="13" customFormat="1" ht="25.5">
      <c r="A70" s="12"/>
      <c r="B70" s="14" t="s">
        <v>164</v>
      </c>
      <c r="C70" s="122"/>
      <c r="D70" s="105"/>
      <c r="E70" s="39" t="str">
        <f>HYPERLINK("rule-file/chugoku/kisukicho.pdf","木次町")</f>
        <v>木次町</v>
      </c>
      <c r="F70" s="47" t="s">
        <v>188</v>
      </c>
      <c r="G70" s="119"/>
      <c r="H70" s="99"/>
      <c r="I70" s="102"/>
    </row>
    <row r="71" spans="1:9" s="13" customFormat="1" ht="12.75">
      <c r="A71" s="12"/>
      <c r="B71" s="14" t="s">
        <v>189</v>
      </c>
      <c r="C71" s="122"/>
      <c r="D71" s="105"/>
      <c r="E71" s="16" t="s">
        <v>190</v>
      </c>
      <c r="F71" s="21" t="s">
        <v>122</v>
      </c>
      <c r="G71" s="119"/>
      <c r="H71" s="99"/>
      <c r="I71" s="102"/>
    </row>
    <row r="72" spans="1:9" s="13" customFormat="1" ht="12.75">
      <c r="A72" s="12"/>
      <c r="B72" s="14" t="s">
        <v>191</v>
      </c>
      <c r="C72" s="122"/>
      <c r="D72" s="105"/>
      <c r="E72" s="16" t="s">
        <v>192</v>
      </c>
      <c r="F72" s="21" t="s">
        <v>144</v>
      </c>
      <c r="G72" s="119"/>
      <c r="H72" s="99"/>
      <c r="I72" s="102"/>
    </row>
    <row r="73" spans="1:9" s="13" customFormat="1" ht="12.75">
      <c r="A73" s="12"/>
      <c r="B73" s="14" t="s">
        <v>146</v>
      </c>
      <c r="C73" s="123"/>
      <c r="D73" s="106"/>
      <c r="E73" s="16" t="s">
        <v>193</v>
      </c>
      <c r="F73" s="21" t="s">
        <v>12</v>
      </c>
      <c r="G73" s="120"/>
      <c r="H73" s="100"/>
      <c r="I73" s="103"/>
    </row>
    <row r="74" spans="1:9" s="13" customFormat="1">
      <c r="A74" s="12"/>
      <c r="B74" s="14" t="s">
        <v>167</v>
      </c>
      <c r="C74" s="38" t="str">
        <f>HYPERLINK("rule-file/chugoku/higashiizumocho.pdf","東出雲町")</f>
        <v>東出雲町</v>
      </c>
      <c r="D74" s="23" t="s">
        <v>206</v>
      </c>
      <c r="E74" s="24"/>
      <c r="F74" s="29"/>
      <c r="G74" s="30"/>
      <c r="H74" s="59"/>
      <c r="I74" s="33"/>
    </row>
    <row r="75" spans="1:9" s="13" customFormat="1" ht="13.5" customHeight="1">
      <c r="A75" s="12"/>
      <c r="B75" s="14" t="s">
        <v>146</v>
      </c>
      <c r="C75" s="114" t="str">
        <f>HYPERLINK("rule-file/chugoku/okuizumocho.txt","奥出雲町")</f>
        <v>奥出雲町</v>
      </c>
      <c r="D75" s="126" t="s">
        <v>302</v>
      </c>
      <c r="E75" s="70" t="s">
        <v>299</v>
      </c>
      <c r="F75" s="29" t="s">
        <v>11</v>
      </c>
      <c r="G75" s="112" t="s">
        <v>121</v>
      </c>
      <c r="H75" s="98" t="s">
        <v>15</v>
      </c>
      <c r="I75" s="101">
        <v>38442</v>
      </c>
    </row>
    <row r="76" spans="1:9" s="13" customFormat="1" ht="13.5" customHeight="1">
      <c r="A76" s="12"/>
      <c r="B76" s="14" t="s">
        <v>301</v>
      </c>
      <c r="C76" s="115"/>
      <c r="D76" s="117"/>
      <c r="E76" s="70" t="s">
        <v>300</v>
      </c>
      <c r="F76" s="29" t="s">
        <v>11</v>
      </c>
      <c r="G76" s="113"/>
      <c r="H76" s="100"/>
      <c r="I76" s="103"/>
    </row>
    <row r="77" spans="1:9" s="13" customFormat="1">
      <c r="A77" s="12"/>
      <c r="B77" s="14" t="s">
        <v>244</v>
      </c>
      <c r="C77" s="38" t="str">
        <f>HYPERLINK("rule-file/chugoku/kawamotomachi.pdf","川本町")</f>
        <v>川本町</v>
      </c>
      <c r="D77" s="23" t="s">
        <v>245</v>
      </c>
      <c r="E77" s="24"/>
      <c r="F77" s="29"/>
      <c r="G77" s="30"/>
      <c r="H77" s="59"/>
      <c r="I77" s="33"/>
    </row>
    <row r="78" spans="1:9" s="13" customFormat="1" ht="13.5" customHeight="1">
      <c r="A78" s="12"/>
      <c r="B78" s="14" t="s">
        <v>301</v>
      </c>
      <c r="C78" s="114" t="str">
        <f>HYPERLINK("rule-file/chuoku/tsuwanocho.txt","津和野町")</f>
        <v>津和野町</v>
      </c>
      <c r="D78" s="116" t="s">
        <v>318</v>
      </c>
      <c r="E78" s="70" t="s">
        <v>322</v>
      </c>
      <c r="F78" s="29" t="s">
        <v>11</v>
      </c>
      <c r="G78" s="112" t="s">
        <v>121</v>
      </c>
      <c r="H78" s="98" t="s">
        <v>15</v>
      </c>
      <c r="I78" s="101">
        <v>38620</v>
      </c>
    </row>
    <row r="79" spans="1:9" s="13" customFormat="1" ht="13.5" customHeight="1">
      <c r="A79" s="12"/>
      <c r="B79" s="14" t="s">
        <v>301</v>
      </c>
      <c r="C79" s="115"/>
      <c r="D79" s="117"/>
      <c r="E79" s="70" t="s">
        <v>323</v>
      </c>
      <c r="F79" s="29" t="s">
        <v>11</v>
      </c>
      <c r="G79" s="113"/>
      <c r="H79" s="100"/>
      <c r="I79" s="103"/>
    </row>
    <row r="80" spans="1:9" s="13" customFormat="1" ht="12.75" customHeight="1">
      <c r="A80" s="12"/>
      <c r="B80" s="40" t="s">
        <v>200</v>
      </c>
      <c r="C80" s="41" t="str">
        <f>HYPERLINK("rule-file/chugoku/pref_okayama.txt","岡山県")</f>
        <v>岡山県</v>
      </c>
      <c r="D80" s="42" t="s">
        <v>207</v>
      </c>
      <c r="E80" s="43"/>
      <c r="F80" s="44"/>
      <c r="G80" s="45"/>
      <c r="H80" s="59"/>
      <c r="I80" s="33"/>
    </row>
    <row r="81" spans="1:9" s="13" customFormat="1" ht="38.25" customHeight="1">
      <c r="A81" s="12"/>
      <c r="B81" s="14" t="s">
        <v>200</v>
      </c>
      <c r="C81" s="121" t="str">
        <f>HYPERLINK("rule-file/chugoku/okayama.txt","岡山市")</f>
        <v>岡山市</v>
      </c>
      <c r="D81" s="104" t="s">
        <v>214</v>
      </c>
      <c r="E81" s="16" t="s">
        <v>201</v>
      </c>
      <c r="F81" s="21" t="s">
        <v>215</v>
      </c>
      <c r="G81" s="118" t="s">
        <v>131</v>
      </c>
      <c r="H81" s="98" t="s">
        <v>10</v>
      </c>
      <c r="I81" s="101">
        <v>38433</v>
      </c>
    </row>
    <row r="82" spans="1:9" s="13" customFormat="1" ht="12.75">
      <c r="A82" s="12"/>
      <c r="B82" s="14" t="s">
        <v>147</v>
      </c>
      <c r="C82" s="122"/>
      <c r="D82" s="105"/>
      <c r="E82" s="16" t="s">
        <v>88</v>
      </c>
      <c r="F82" s="21" t="s">
        <v>11</v>
      </c>
      <c r="G82" s="119"/>
      <c r="H82" s="99"/>
      <c r="I82" s="102"/>
    </row>
    <row r="83" spans="1:9" s="13" customFormat="1" ht="12.75">
      <c r="A83" s="12"/>
      <c r="B83" s="14" t="s">
        <v>89</v>
      </c>
      <c r="C83" s="123"/>
      <c r="D83" s="106"/>
      <c r="E83" s="16" t="s">
        <v>90</v>
      </c>
      <c r="F83" s="21" t="s">
        <v>12</v>
      </c>
      <c r="G83" s="120"/>
      <c r="H83" s="100"/>
      <c r="I83" s="103"/>
    </row>
    <row r="84" spans="1:9" s="13" customFormat="1" ht="25.5">
      <c r="A84" s="12"/>
      <c r="B84" s="14" t="s">
        <v>200</v>
      </c>
      <c r="C84" s="121" t="str">
        <f>HYPERLINK("rule-file/chugoku/kurashiki.txt","倉敷市")</f>
        <v>倉敷市</v>
      </c>
      <c r="D84" s="104" t="s">
        <v>92</v>
      </c>
      <c r="E84" s="16" t="s">
        <v>91</v>
      </c>
      <c r="F84" s="21" t="s">
        <v>92</v>
      </c>
      <c r="G84" s="118" t="s">
        <v>132</v>
      </c>
      <c r="H84" s="98" t="s">
        <v>10</v>
      </c>
      <c r="I84" s="101">
        <v>38565</v>
      </c>
    </row>
    <row r="85" spans="1:9" s="13" customFormat="1" ht="12.75">
      <c r="A85" s="12"/>
      <c r="B85" s="14" t="s">
        <v>147</v>
      </c>
      <c r="C85" s="122"/>
      <c r="D85" s="105"/>
      <c r="E85" s="16" t="s">
        <v>93</v>
      </c>
      <c r="F85" s="21" t="s">
        <v>12</v>
      </c>
      <c r="G85" s="119"/>
      <c r="H85" s="99"/>
      <c r="I85" s="102"/>
    </row>
    <row r="86" spans="1:9" s="13" customFormat="1" ht="12.75">
      <c r="A86" s="12"/>
      <c r="B86" s="14" t="s">
        <v>87</v>
      </c>
      <c r="C86" s="123"/>
      <c r="D86" s="106"/>
      <c r="E86" s="16" t="s">
        <v>94</v>
      </c>
      <c r="F86" s="21" t="s">
        <v>12</v>
      </c>
      <c r="G86" s="120"/>
      <c r="H86" s="100"/>
      <c r="I86" s="103"/>
    </row>
    <row r="87" spans="1:9" s="13" customFormat="1" ht="25.5">
      <c r="A87" s="12"/>
      <c r="B87" s="14" t="s">
        <v>200</v>
      </c>
      <c r="C87" s="121" t="str">
        <f>HYPERLINK("rule-file/chugoku/tsuyama.pdf","津山市")</f>
        <v>津山市</v>
      </c>
      <c r="D87" s="126" t="s">
        <v>142</v>
      </c>
      <c r="E87" s="16" t="s">
        <v>95</v>
      </c>
      <c r="F87" s="21" t="s">
        <v>142</v>
      </c>
      <c r="G87" s="118" t="s">
        <v>133</v>
      </c>
      <c r="H87" s="98" t="s">
        <v>10</v>
      </c>
      <c r="I87" s="101">
        <v>38411</v>
      </c>
    </row>
    <row r="88" spans="1:9" s="13" customFormat="1" ht="12.75">
      <c r="A88" s="12"/>
      <c r="B88" s="14" t="s">
        <v>147</v>
      </c>
      <c r="C88" s="122"/>
      <c r="D88" s="140"/>
      <c r="E88" s="16" t="s">
        <v>96</v>
      </c>
      <c r="F88" s="21" t="s">
        <v>144</v>
      </c>
      <c r="G88" s="119"/>
      <c r="H88" s="99"/>
      <c r="I88" s="102"/>
    </row>
    <row r="89" spans="1:9" s="13" customFormat="1" ht="12.75">
      <c r="A89" s="12"/>
      <c r="B89" s="14" t="s">
        <v>147</v>
      </c>
      <c r="C89" s="122"/>
      <c r="D89" s="140"/>
      <c r="E89" s="16" t="s">
        <v>97</v>
      </c>
      <c r="F89" s="21" t="s">
        <v>11</v>
      </c>
      <c r="G89" s="119"/>
      <c r="H89" s="99"/>
      <c r="I89" s="102"/>
    </row>
    <row r="90" spans="1:9" s="13" customFormat="1" ht="25.5">
      <c r="A90" s="12"/>
      <c r="B90" s="14" t="s">
        <v>89</v>
      </c>
      <c r="C90" s="122"/>
      <c r="D90" s="140"/>
      <c r="E90" s="39" t="str">
        <f>HYPERLINK("rule-file/chugoku/shoubokucho.pdf","勝北町")</f>
        <v>勝北町</v>
      </c>
      <c r="F90" s="56" t="s">
        <v>216</v>
      </c>
      <c r="G90" s="119"/>
      <c r="H90" s="99"/>
      <c r="I90" s="102"/>
    </row>
    <row r="91" spans="1:9" s="13" customFormat="1" ht="12.75">
      <c r="A91" s="12"/>
      <c r="B91" s="14" t="s">
        <v>98</v>
      </c>
      <c r="C91" s="123"/>
      <c r="D91" s="117"/>
      <c r="E91" s="16" t="s">
        <v>99</v>
      </c>
      <c r="F91" s="21" t="s">
        <v>11</v>
      </c>
      <c r="G91" s="120"/>
      <c r="H91" s="100"/>
      <c r="I91" s="103"/>
    </row>
    <row r="92" spans="1:9" s="13" customFormat="1">
      <c r="A92" s="12"/>
      <c r="B92" s="14" t="s">
        <v>200</v>
      </c>
      <c r="C92" s="38" t="str">
        <f>HYPERLINK("rule-file/chugoku/tamano.txt","玉野市")</f>
        <v>玉野市</v>
      </c>
      <c r="D92" s="23" t="s">
        <v>208</v>
      </c>
      <c r="E92" s="22"/>
      <c r="F92" s="29"/>
      <c r="G92" s="30"/>
      <c r="H92" s="59"/>
      <c r="I92" s="33"/>
    </row>
    <row r="93" spans="1:9" s="13" customFormat="1">
      <c r="A93" s="12"/>
      <c r="B93" s="14" t="s">
        <v>200</v>
      </c>
      <c r="C93" s="38" t="str">
        <f>HYPERLINK("rule-file/chugoku/kasaoka.pdf","笠岡市")</f>
        <v>笠岡市</v>
      </c>
      <c r="D93" s="23" t="s">
        <v>209</v>
      </c>
      <c r="E93" s="22"/>
      <c r="F93" s="29"/>
      <c r="G93" s="30"/>
      <c r="H93" s="59"/>
      <c r="I93" s="33"/>
    </row>
    <row r="94" spans="1:9" s="13" customFormat="1" ht="25.5">
      <c r="A94" s="12"/>
      <c r="B94" s="14" t="s">
        <v>200</v>
      </c>
      <c r="C94" s="121" t="str">
        <f>HYPERLINK("rule-file/chugoku/ihara.pdf","井原市")</f>
        <v>井原市</v>
      </c>
      <c r="D94" s="104" t="s">
        <v>143</v>
      </c>
      <c r="E94" s="16" t="s">
        <v>100</v>
      </c>
      <c r="F94" s="21" t="s">
        <v>217</v>
      </c>
      <c r="G94" s="118" t="s">
        <v>134</v>
      </c>
      <c r="H94" s="98" t="s">
        <v>10</v>
      </c>
      <c r="I94" s="101">
        <v>38412</v>
      </c>
    </row>
    <row r="95" spans="1:9" s="13" customFormat="1" ht="12.75">
      <c r="A95" s="12"/>
      <c r="B95" s="14" t="s">
        <v>147</v>
      </c>
      <c r="C95" s="122"/>
      <c r="D95" s="105"/>
      <c r="E95" s="16" t="s">
        <v>101</v>
      </c>
      <c r="F95" s="21" t="s">
        <v>12</v>
      </c>
      <c r="G95" s="119"/>
      <c r="H95" s="99"/>
      <c r="I95" s="102"/>
    </row>
    <row r="96" spans="1:9" s="13" customFormat="1" ht="12.75">
      <c r="A96" s="12"/>
      <c r="B96" s="14" t="s">
        <v>87</v>
      </c>
      <c r="C96" s="123"/>
      <c r="D96" s="106"/>
      <c r="E96" s="16" t="s">
        <v>102</v>
      </c>
      <c r="F96" s="21" t="s">
        <v>12</v>
      </c>
      <c r="G96" s="120"/>
      <c r="H96" s="100"/>
      <c r="I96" s="103"/>
    </row>
    <row r="97" spans="1:9" s="13" customFormat="1" ht="25.5">
      <c r="A97" s="12"/>
      <c r="B97" s="14" t="s">
        <v>200</v>
      </c>
      <c r="C97" s="121" t="str">
        <f>HYPERLINK("rule-file/chugoku/souja.txt","総社市")</f>
        <v>総社市</v>
      </c>
      <c r="D97" s="104" t="s">
        <v>2</v>
      </c>
      <c r="E97" s="39" t="str">
        <f>HYPERLINK("rule-file/chugoku/souja_old.txt","総社市")</f>
        <v>総社市</v>
      </c>
      <c r="F97" s="47" t="s">
        <v>103</v>
      </c>
      <c r="G97" s="118" t="s">
        <v>135</v>
      </c>
      <c r="H97" s="98" t="s">
        <v>15</v>
      </c>
      <c r="I97" s="101">
        <v>38433</v>
      </c>
    </row>
    <row r="98" spans="1:9" s="13" customFormat="1" ht="12.75">
      <c r="A98" s="12"/>
      <c r="B98" s="14" t="s">
        <v>147</v>
      </c>
      <c r="C98" s="122"/>
      <c r="D98" s="105"/>
      <c r="E98" s="16" t="s">
        <v>151</v>
      </c>
      <c r="F98" s="21" t="s">
        <v>144</v>
      </c>
      <c r="G98" s="119"/>
      <c r="H98" s="99"/>
      <c r="I98" s="102"/>
    </row>
    <row r="99" spans="1:9" s="13" customFormat="1" ht="12.75">
      <c r="A99" s="12"/>
      <c r="B99" s="14" t="s">
        <v>147</v>
      </c>
      <c r="C99" s="123"/>
      <c r="D99" s="106"/>
      <c r="E99" s="16" t="s">
        <v>152</v>
      </c>
      <c r="F99" s="21" t="s">
        <v>12</v>
      </c>
      <c r="G99" s="120"/>
      <c r="H99" s="100"/>
      <c r="I99" s="103"/>
    </row>
    <row r="100" spans="1:9" s="13" customFormat="1" ht="12.75" customHeight="1">
      <c r="A100" s="12"/>
      <c r="B100" s="14" t="s">
        <v>200</v>
      </c>
      <c r="C100" s="121" t="str">
        <f>HYPERLINK("rule-file/chugoku/takahari.txt","高梁市")</f>
        <v>高梁市</v>
      </c>
      <c r="D100" s="104" t="s">
        <v>3</v>
      </c>
      <c r="E100" s="16" t="s">
        <v>153</v>
      </c>
      <c r="F100" s="21" t="s">
        <v>12</v>
      </c>
      <c r="G100" s="118" t="s">
        <v>121</v>
      </c>
      <c r="H100" s="98" t="s">
        <v>15</v>
      </c>
      <c r="I100" s="101">
        <v>38261</v>
      </c>
    </row>
    <row r="101" spans="1:9" s="13" customFormat="1" ht="12.75">
      <c r="A101" s="12"/>
      <c r="B101" s="14" t="s">
        <v>147</v>
      </c>
      <c r="C101" s="122"/>
      <c r="D101" s="105"/>
      <c r="E101" s="16" t="s">
        <v>154</v>
      </c>
      <c r="F101" s="21" t="s">
        <v>12</v>
      </c>
      <c r="G101" s="119"/>
      <c r="H101" s="99"/>
      <c r="I101" s="133"/>
    </row>
    <row r="102" spans="1:9" s="13" customFormat="1" ht="12.75">
      <c r="A102" s="12"/>
      <c r="B102" s="14" t="s">
        <v>87</v>
      </c>
      <c r="C102" s="122"/>
      <c r="D102" s="105"/>
      <c r="E102" s="16" t="s">
        <v>155</v>
      </c>
      <c r="F102" s="21" t="s">
        <v>12</v>
      </c>
      <c r="G102" s="119"/>
      <c r="H102" s="99"/>
      <c r="I102" s="133"/>
    </row>
    <row r="103" spans="1:9" s="13" customFormat="1" ht="12.75">
      <c r="A103" s="12"/>
      <c r="B103" s="14" t="s">
        <v>87</v>
      </c>
      <c r="C103" s="122"/>
      <c r="D103" s="105"/>
      <c r="E103" s="16" t="s">
        <v>156</v>
      </c>
      <c r="F103" s="21" t="s">
        <v>16</v>
      </c>
      <c r="G103" s="119"/>
      <c r="H103" s="99"/>
      <c r="I103" s="133"/>
    </row>
    <row r="104" spans="1:9" s="13" customFormat="1" ht="12.75">
      <c r="A104" s="12"/>
      <c r="B104" s="14" t="s">
        <v>157</v>
      </c>
      <c r="C104" s="123"/>
      <c r="D104" s="106"/>
      <c r="E104" s="16" t="s">
        <v>158</v>
      </c>
      <c r="F104" s="21" t="s">
        <v>14</v>
      </c>
      <c r="G104" s="120"/>
      <c r="H104" s="100"/>
      <c r="I104" s="127"/>
    </row>
    <row r="105" spans="1:9" s="13" customFormat="1" ht="25.5">
      <c r="A105" s="12"/>
      <c r="B105" s="14" t="s">
        <v>200</v>
      </c>
      <c r="C105" s="121" t="str">
        <f>HYPERLINK("rule-file/chugoku/niimi.txt","新見市")</f>
        <v>新見市</v>
      </c>
      <c r="D105" s="104" t="s">
        <v>116</v>
      </c>
      <c r="E105" s="39" t="str">
        <f>HYPERLINK("rule-file/chugoku/niimi_old.txt","新見市")</f>
        <v>新見市</v>
      </c>
      <c r="F105" s="47" t="s">
        <v>228</v>
      </c>
      <c r="G105" s="118" t="s">
        <v>271</v>
      </c>
      <c r="H105" s="98" t="s">
        <v>15</v>
      </c>
      <c r="I105" s="101">
        <v>38442</v>
      </c>
    </row>
    <row r="106" spans="1:9" s="13" customFormat="1" ht="25.5">
      <c r="A106" s="12"/>
      <c r="B106" s="14" t="s">
        <v>200</v>
      </c>
      <c r="C106" s="122"/>
      <c r="D106" s="105"/>
      <c r="E106" s="39" t="str">
        <f>HYPERLINK("rule-file/chugoku/oosacho.pdf","大佐町")</f>
        <v>大佐町</v>
      </c>
      <c r="F106" s="47" t="s">
        <v>291</v>
      </c>
      <c r="G106" s="119"/>
      <c r="H106" s="99"/>
      <c r="I106" s="102"/>
    </row>
    <row r="107" spans="1:9" s="13" customFormat="1" ht="12.75">
      <c r="A107" s="12"/>
      <c r="B107" s="14" t="s">
        <v>47</v>
      </c>
      <c r="C107" s="122"/>
      <c r="D107" s="105"/>
      <c r="E107" s="16" t="s">
        <v>48</v>
      </c>
      <c r="F107" s="21" t="s">
        <v>12</v>
      </c>
      <c r="G107" s="119"/>
      <c r="H107" s="99"/>
      <c r="I107" s="102"/>
    </row>
    <row r="108" spans="1:9" s="13" customFormat="1" ht="12.75">
      <c r="A108" s="12"/>
      <c r="B108" s="14" t="s">
        <v>87</v>
      </c>
      <c r="C108" s="122"/>
      <c r="D108" s="105"/>
      <c r="E108" s="16" t="s">
        <v>49</v>
      </c>
      <c r="F108" s="21" t="s">
        <v>12</v>
      </c>
      <c r="G108" s="119"/>
      <c r="H108" s="99"/>
      <c r="I108" s="102"/>
    </row>
    <row r="109" spans="1:9" s="13" customFormat="1" ht="12.75">
      <c r="A109" s="12"/>
      <c r="B109" s="14" t="s">
        <v>87</v>
      </c>
      <c r="C109" s="123"/>
      <c r="D109" s="106"/>
      <c r="E109" s="16" t="s">
        <v>50</v>
      </c>
      <c r="F109" s="21" t="s">
        <v>12</v>
      </c>
      <c r="G109" s="120"/>
      <c r="H109" s="100"/>
      <c r="I109" s="103"/>
    </row>
    <row r="110" spans="1:9" s="13" customFormat="1" ht="25.5">
      <c r="A110" s="12"/>
      <c r="B110" s="14" t="s">
        <v>200</v>
      </c>
      <c r="C110" s="121" t="str">
        <f>HYPERLINK("rule-file/chugoku/bizen.txt","備前市")</f>
        <v>備前市</v>
      </c>
      <c r="D110" s="104" t="s">
        <v>346</v>
      </c>
      <c r="E110" s="39" t="str">
        <f>HYPERLINK("rule-file/chugoku/bizen_old.pdf","備前市")</f>
        <v>備前市</v>
      </c>
      <c r="F110" s="47" t="s">
        <v>227</v>
      </c>
      <c r="G110" s="118" t="s">
        <v>136</v>
      </c>
      <c r="H110" s="98" t="s">
        <v>15</v>
      </c>
      <c r="I110" s="101">
        <v>38433</v>
      </c>
    </row>
    <row r="111" spans="1:9" s="13" customFormat="1" ht="12.75">
      <c r="A111" s="12"/>
      <c r="B111" s="14" t="s">
        <v>147</v>
      </c>
      <c r="C111" s="122"/>
      <c r="D111" s="105"/>
      <c r="E111" s="16" t="s">
        <v>51</v>
      </c>
      <c r="F111" s="21" t="s">
        <v>12</v>
      </c>
      <c r="G111" s="119"/>
      <c r="H111" s="99"/>
      <c r="I111" s="102"/>
    </row>
    <row r="112" spans="1:9" s="13" customFormat="1" ht="12.75">
      <c r="A112" s="12"/>
      <c r="B112" s="14" t="s">
        <v>87</v>
      </c>
      <c r="C112" s="123"/>
      <c r="D112" s="106"/>
      <c r="E112" s="16" t="s">
        <v>52</v>
      </c>
      <c r="F112" s="21" t="s">
        <v>12</v>
      </c>
      <c r="G112" s="120"/>
      <c r="H112" s="100"/>
      <c r="I112" s="103"/>
    </row>
    <row r="113" spans="1:9" s="13" customFormat="1" ht="12.75" customHeight="1">
      <c r="A113" s="12"/>
      <c r="B113" s="14" t="s">
        <v>87</v>
      </c>
      <c r="C113" s="121" t="str">
        <f>HYPERLINK("rule-file/chugoku/setouchi.txt","瀬戸内市")</f>
        <v>瀬戸内市</v>
      </c>
      <c r="D113" s="104" t="s">
        <v>345</v>
      </c>
      <c r="E113" s="16" t="s">
        <v>53</v>
      </c>
      <c r="F113" s="21" t="s">
        <v>12</v>
      </c>
      <c r="G113" s="118" t="s">
        <v>121</v>
      </c>
      <c r="H113" s="98" t="s">
        <v>15</v>
      </c>
      <c r="I113" s="101">
        <v>38292</v>
      </c>
    </row>
    <row r="114" spans="1:9" s="13" customFormat="1" ht="12.75">
      <c r="A114" s="12"/>
      <c r="B114" s="14" t="s">
        <v>147</v>
      </c>
      <c r="C114" s="122"/>
      <c r="D114" s="105"/>
      <c r="E114" s="16" t="s">
        <v>54</v>
      </c>
      <c r="F114" s="21" t="s">
        <v>144</v>
      </c>
      <c r="G114" s="119"/>
      <c r="H114" s="99"/>
      <c r="I114" s="133"/>
    </row>
    <row r="115" spans="1:9" s="13" customFormat="1" ht="12.75">
      <c r="A115" s="12"/>
      <c r="B115" s="14" t="s">
        <v>147</v>
      </c>
      <c r="C115" s="123"/>
      <c r="D115" s="106"/>
      <c r="E115" s="16" t="s">
        <v>55</v>
      </c>
      <c r="F115" s="21" t="s">
        <v>16</v>
      </c>
      <c r="G115" s="120"/>
      <c r="H115" s="100"/>
      <c r="I115" s="127"/>
    </row>
    <row r="116" spans="1:9" s="13" customFormat="1" ht="12.75" customHeight="1">
      <c r="A116" s="12"/>
      <c r="B116" s="14" t="s">
        <v>47</v>
      </c>
      <c r="C116" s="107" t="str">
        <f>HYPERLINK("rule-file/chugoku/akaiwa.pdf","赤磐市")</f>
        <v>赤磐市</v>
      </c>
      <c r="D116" s="104" t="s">
        <v>281</v>
      </c>
      <c r="E116" s="16" t="s">
        <v>277</v>
      </c>
      <c r="F116" s="21" t="s">
        <v>11</v>
      </c>
      <c r="G116" s="112" t="s">
        <v>121</v>
      </c>
      <c r="H116" s="98" t="s">
        <v>15</v>
      </c>
      <c r="I116" s="101">
        <v>38418</v>
      </c>
    </row>
    <row r="117" spans="1:9" s="13" customFormat="1" ht="12.75">
      <c r="A117" s="12"/>
      <c r="B117" s="14" t="s">
        <v>47</v>
      </c>
      <c r="C117" s="141"/>
      <c r="D117" s="145"/>
      <c r="E117" s="16" t="s">
        <v>278</v>
      </c>
      <c r="F117" s="21" t="s">
        <v>11</v>
      </c>
      <c r="G117" s="131"/>
      <c r="H117" s="99"/>
      <c r="I117" s="133"/>
    </row>
    <row r="118" spans="1:9" s="13" customFormat="1" ht="12.75">
      <c r="A118" s="12"/>
      <c r="B118" s="14" t="s">
        <v>47</v>
      </c>
      <c r="C118" s="141"/>
      <c r="D118" s="145"/>
      <c r="E118" s="16" t="s">
        <v>279</v>
      </c>
      <c r="F118" s="21" t="s">
        <v>11</v>
      </c>
      <c r="G118" s="131"/>
      <c r="H118" s="99"/>
      <c r="I118" s="133"/>
    </row>
    <row r="119" spans="1:9" s="13" customFormat="1" ht="12.75">
      <c r="A119" s="12"/>
      <c r="B119" s="14" t="s">
        <v>47</v>
      </c>
      <c r="C119" s="111"/>
      <c r="D119" s="142"/>
      <c r="E119" s="16" t="s">
        <v>280</v>
      </c>
      <c r="F119" s="21" t="s">
        <v>11</v>
      </c>
      <c r="G119" s="113"/>
      <c r="H119" s="100"/>
      <c r="I119" s="127"/>
    </row>
    <row r="120" spans="1:9" s="13" customFormat="1" ht="12.75">
      <c r="A120" s="12"/>
      <c r="B120" s="14" t="s">
        <v>87</v>
      </c>
      <c r="C120" s="107" t="str">
        <f>HYPERLINK("rule-file/chugoku/maniwa.txt","真庭市")</f>
        <v>真庭市</v>
      </c>
      <c r="D120" s="104" t="s">
        <v>347</v>
      </c>
      <c r="E120" s="16" t="s">
        <v>246</v>
      </c>
      <c r="F120" s="21" t="s">
        <v>255</v>
      </c>
      <c r="G120" s="112" t="s">
        <v>121</v>
      </c>
      <c r="H120" s="98" t="s">
        <v>15</v>
      </c>
      <c r="I120" s="101">
        <v>38442</v>
      </c>
    </row>
    <row r="121" spans="1:9" s="13" customFormat="1" ht="12.75">
      <c r="A121" s="12"/>
      <c r="B121" s="14" t="s">
        <v>87</v>
      </c>
      <c r="C121" s="108"/>
      <c r="D121" s="105"/>
      <c r="E121" s="16" t="s">
        <v>247</v>
      </c>
      <c r="F121" s="21" t="s">
        <v>255</v>
      </c>
      <c r="G121" s="131"/>
      <c r="H121" s="99"/>
      <c r="I121" s="133"/>
    </row>
    <row r="122" spans="1:9" s="13" customFormat="1" ht="12.75">
      <c r="A122" s="12"/>
      <c r="B122" s="14" t="s">
        <v>87</v>
      </c>
      <c r="C122" s="108"/>
      <c r="D122" s="105"/>
      <c r="E122" s="16" t="s">
        <v>248</v>
      </c>
      <c r="F122" s="21" t="s">
        <v>255</v>
      </c>
      <c r="G122" s="131"/>
      <c r="H122" s="99"/>
      <c r="I122" s="133"/>
    </row>
    <row r="123" spans="1:9" s="13" customFormat="1" ht="12.75">
      <c r="A123" s="12"/>
      <c r="B123" s="14" t="s">
        <v>87</v>
      </c>
      <c r="C123" s="108"/>
      <c r="D123" s="105"/>
      <c r="E123" s="16" t="s">
        <v>249</v>
      </c>
      <c r="F123" s="21" t="s">
        <v>255</v>
      </c>
      <c r="G123" s="131"/>
      <c r="H123" s="99"/>
      <c r="I123" s="133"/>
    </row>
    <row r="124" spans="1:9" s="13" customFormat="1" ht="12.75">
      <c r="A124" s="12"/>
      <c r="B124" s="14" t="s">
        <v>87</v>
      </c>
      <c r="C124" s="108"/>
      <c r="D124" s="105"/>
      <c r="E124" s="16" t="s">
        <v>250</v>
      </c>
      <c r="F124" s="21" t="s">
        <v>255</v>
      </c>
      <c r="G124" s="131"/>
      <c r="H124" s="99"/>
      <c r="I124" s="133"/>
    </row>
    <row r="125" spans="1:9" s="13" customFormat="1" ht="12.75">
      <c r="A125" s="12"/>
      <c r="B125" s="14" t="s">
        <v>87</v>
      </c>
      <c r="C125" s="108"/>
      <c r="D125" s="105"/>
      <c r="E125" s="16" t="s">
        <v>251</v>
      </c>
      <c r="F125" s="21" t="s">
        <v>255</v>
      </c>
      <c r="G125" s="131"/>
      <c r="H125" s="99"/>
      <c r="I125" s="133"/>
    </row>
    <row r="126" spans="1:9" s="13" customFormat="1" ht="12.75">
      <c r="A126" s="12"/>
      <c r="B126" s="14" t="s">
        <v>87</v>
      </c>
      <c r="C126" s="108"/>
      <c r="D126" s="105"/>
      <c r="E126" s="16" t="s">
        <v>252</v>
      </c>
      <c r="F126" s="21" t="s">
        <v>255</v>
      </c>
      <c r="G126" s="131"/>
      <c r="H126" s="99"/>
      <c r="I126" s="133"/>
    </row>
    <row r="127" spans="1:9" s="13" customFormat="1" ht="12.75">
      <c r="A127" s="12"/>
      <c r="B127" s="14" t="s">
        <v>87</v>
      </c>
      <c r="C127" s="108"/>
      <c r="D127" s="105"/>
      <c r="E127" s="16" t="s">
        <v>253</v>
      </c>
      <c r="F127" s="21" t="s">
        <v>255</v>
      </c>
      <c r="G127" s="131"/>
      <c r="H127" s="99"/>
      <c r="I127" s="133"/>
    </row>
    <row r="128" spans="1:9" s="13" customFormat="1" ht="12.75">
      <c r="A128" s="12"/>
      <c r="B128" s="14" t="s">
        <v>87</v>
      </c>
      <c r="C128" s="109"/>
      <c r="D128" s="106"/>
      <c r="E128" s="16" t="s">
        <v>254</v>
      </c>
      <c r="F128" s="21" t="s">
        <v>255</v>
      </c>
      <c r="G128" s="113"/>
      <c r="H128" s="100"/>
      <c r="I128" s="127"/>
    </row>
    <row r="129" spans="1:9" s="13" customFormat="1" ht="12.75" customHeight="1">
      <c r="A129" s="12"/>
      <c r="B129" s="14" t="s">
        <v>157</v>
      </c>
      <c r="C129" s="121" t="str">
        <f>HYPERLINK("rule-file/chugoku/mimasaka.txt","美作市")</f>
        <v>美作市</v>
      </c>
      <c r="D129" s="104" t="s">
        <v>348</v>
      </c>
      <c r="E129" s="16" t="s">
        <v>56</v>
      </c>
      <c r="F129" s="21" t="s">
        <v>12</v>
      </c>
      <c r="G129" s="118" t="s">
        <v>272</v>
      </c>
      <c r="H129" s="98" t="s">
        <v>15</v>
      </c>
      <c r="I129" s="101">
        <v>38442</v>
      </c>
    </row>
    <row r="130" spans="1:9" s="13" customFormat="1" ht="12.75">
      <c r="A130" s="12"/>
      <c r="B130" s="14" t="s">
        <v>147</v>
      </c>
      <c r="C130" s="122"/>
      <c r="D130" s="105"/>
      <c r="E130" s="16" t="s">
        <v>57</v>
      </c>
      <c r="F130" s="21" t="s">
        <v>144</v>
      </c>
      <c r="G130" s="119"/>
      <c r="H130" s="99"/>
      <c r="I130" s="133"/>
    </row>
    <row r="131" spans="1:9" s="13" customFormat="1" ht="12.75">
      <c r="A131" s="12"/>
      <c r="B131" s="14" t="s">
        <v>147</v>
      </c>
      <c r="C131" s="122"/>
      <c r="D131" s="105"/>
      <c r="E131" s="16" t="s">
        <v>58</v>
      </c>
      <c r="F131" s="21" t="s">
        <v>13</v>
      </c>
      <c r="G131" s="119"/>
      <c r="H131" s="99"/>
      <c r="I131" s="133"/>
    </row>
    <row r="132" spans="1:9" s="13" customFormat="1" ht="25.5">
      <c r="A132" s="12"/>
      <c r="B132" s="14" t="s">
        <v>200</v>
      </c>
      <c r="C132" s="122"/>
      <c r="D132" s="105"/>
      <c r="E132" s="39" t="str">
        <f>HYPERLINK("rule-file/chugoku/mimasakacho.pdf","美作町")</f>
        <v>美作町</v>
      </c>
      <c r="F132" s="47" t="s">
        <v>226</v>
      </c>
      <c r="G132" s="119"/>
      <c r="H132" s="99"/>
      <c r="I132" s="133"/>
    </row>
    <row r="133" spans="1:9" s="13" customFormat="1" ht="25.5">
      <c r="A133" s="12"/>
      <c r="B133" s="14" t="s">
        <v>200</v>
      </c>
      <c r="C133" s="122"/>
      <c r="D133" s="105"/>
      <c r="E133" s="39" t="str">
        <f>HYPERLINK("rule-file/chugoku/sakutoucho.pdf","作東町")</f>
        <v>作東町</v>
      </c>
      <c r="F133" s="47" t="s">
        <v>59</v>
      </c>
      <c r="G133" s="119"/>
      <c r="H133" s="99"/>
      <c r="I133" s="133"/>
    </row>
    <row r="134" spans="1:9" s="13" customFormat="1" ht="12.75">
      <c r="A134" s="12"/>
      <c r="B134" s="14" t="s">
        <v>60</v>
      </c>
      <c r="C134" s="123"/>
      <c r="D134" s="106"/>
      <c r="E134" s="16" t="s">
        <v>61</v>
      </c>
      <c r="F134" s="21" t="s">
        <v>12</v>
      </c>
      <c r="G134" s="120"/>
      <c r="H134" s="100"/>
      <c r="I134" s="127"/>
    </row>
    <row r="135" spans="1:9" s="13" customFormat="1" ht="13.5" customHeight="1">
      <c r="A135" s="12"/>
      <c r="B135" s="14" t="s">
        <v>47</v>
      </c>
      <c r="C135" s="107" t="str">
        <f>HYPERLINK("rule-file/chugoku/asakuchi.txt","浅口市")</f>
        <v>浅口市</v>
      </c>
      <c r="D135" s="104" t="s">
        <v>287</v>
      </c>
      <c r="E135" s="16" t="s">
        <v>282</v>
      </c>
      <c r="F135" s="21" t="s">
        <v>11</v>
      </c>
      <c r="G135" s="112" t="s">
        <v>121</v>
      </c>
      <c r="H135" s="98" t="s">
        <v>15</v>
      </c>
      <c r="I135" s="101">
        <v>38797</v>
      </c>
    </row>
    <row r="136" spans="1:9" s="13" customFormat="1" ht="12.75">
      <c r="A136" s="12"/>
      <c r="B136" s="14" t="s">
        <v>47</v>
      </c>
      <c r="C136" s="141"/>
      <c r="D136" s="145"/>
      <c r="E136" s="16" t="s">
        <v>283</v>
      </c>
      <c r="F136" s="21" t="s">
        <v>11</v>
      </c>
      <c r="G136" s="131"/>
      <c r="H136" s="99"/>
      <c r="I136" s="133"/>
    </row>
    <row r="137" spans="1:9" s="13" customFormat="1" ht="12.75">
      <c r="A137" s="12"/>
      <c r="B137" s="14" t="s">
        <v>47</v>
      </c>
      <c r="C137" s="111"/>
      <c r="D137" s="142"/>
      <c r="E137" s="16" t="s">
        <v>284</v>
      </c>
      <c r="F137" s="21" t="s">
        <v>11</v>
      </c>
      <c r="G137" s="113"/>
      <c r="H137" s="100"/>
      <c r="I137" s="127"/>
    </row>
    <row r="138" spans="1:9" s="13" customFormat="1" ht="13.5" customHeight="1">
      <c r="A138" s="12"/>
      <c r="B138" s="14" t="s">
        <v>47</v>
      </c>
      <c r="C138" s="141" t="str">
        <f>HYPERLINK("rule-file/chugoku/wakecho.txt","和気町")</f>
        <v>和気町</v>
      </c>
      <c r="D138" s="145" t="s">
        <v>288</v>
      </c>
      <c r="E138" s="16" t="s">
        <v>286</v>
      </c>
      <c r="F138" s="21" t="s">
        <v>11</v>
      </c>
      <c r="G138" s="131" t="s">
        <v>121</v>
      </c>
      <c r="H138" s="99" t="s">
        <v>15</v>
      </c>
      <c r="I138" s="133">
        <v>38777</v>
      </c>
    </row>
    <row r="139" spans="1:9" s="13" customFormat="1" ht="12.75">
      <c r="A139" s="12"/>
      <c r="B139" s="14" t="s">
        <v>47</v>
      </c>
      <c r="C139" s="111"/>
      <c r="D139" s="142"/>
      <c r="E139" s="16" t="s">
        <v>285</v>
      </c>
      <c r="F139" s="21" t="s">
        <v>11</v>
      </c>
      <c r="G139" s="113"/>
      <c r="H139" s="100"/>
      <c r="I139" s="127"/>
    </row>
    <row r="140" spans="1:9" s="13" customFormat="1">
      <c r="A140" s="12"/>
      <c r="B140" s="14" t="s">
        <v>47</v>
      </c>
      <c r="C140" s="73" t="str">
        <f>HYPERLINK("rule-file/chugoku/satoshocho.txt","里庄町")</f>
        <v>里庄町</v>
      </c>
      <c r="D140" s="90" t="s">
        <v>349</v>
      </c>
      <c r="E140" s="86"/>
      <c r="F140" s="22"/>
      <c r="G140" s="72"/>
      <c r="H140" s="91"/>
      <c r="I140" s="95"/>
    </row>
    <row r="141" spans="1:9" s="13" customFormat="1">
      <c r="A141" s="12"/>
      <c r="B141" s="14" t="s">
        <v>200</v>
      </c>
      <c r="C141" s="38" t="str">
        <f>HYPERLINK("rule-file/chugoku/shinjoson.pdf","新庄村")</f>
        <v>新庄村</v>
      </c>
      <c r="D141" s="23" t="s">
        <v>117</v>
      </c>
      <c r="E141" s="22"/>
      <c r="F141" s="29"/>
      <c r="G141" s="30"/>
      <c r="H141" s="59"/>
      <c r="I141" s="33"/>
    </row>
    <row r="142" spans="1:9" s="13" customFormat="1">
      <c r="A142" s="12"/>
      <c r="B142" s="14" t="s">
        <v>87</v>
      </c>
      <c r="C142" s="38" t="str">
        <f>HYPERLINK("rule-file/chugoku/shououcho.txt","勝央町")</f>
        <v>勝央町</v>
      </c>
      <c r="D142" s="23" t="s">
        <v>334</v>
      </c>
      <c r="E142" s="22"/>
      <c r="F142" s="29"/>
      <c r="G142" s="30"/>
      <c r="H142" s="76"/>
      <c r="I142" s="33"/>
    </row>
    <row r="143" spans="1:9" s="13" customFormat="1">
      <c r="A143" s="12"/>
      <c r="B143" s="14" t="s">
        <v>47</v>
      </c>
      <c r="C143" s="38" t="str">
        <f>HYPERLINK("rule-file/chugoku/nagicho.txt","奈義町")</f>
        <v>奈義町</v>
      </c>
      <c r="D143" s="23" t="s">
        <v>330</v>
      </c>
      <c r="E143" s="22"/>
      <c r="F143" s="29"/>
      <c r="G143" s="30"/>
      <c r="H143" s="59"/>
      <c r="I143" s="33"/>
    </row>
    <row r="144" spans="1:9" s="13" customFormat="1">
      <c r="A144" s="12"/>
      <c r="B144" s="14" t="s">
        <v>87</v>
      </c>
      <c r="C144" s="38" t="str">
        <f>HYPERLINK("rule-file/chugoku/nishiawakurason.txt","西粟倉村")</f>
        <v>西粟倉村</v>
      </c>
      <c r="D144" s="23" t="s">
        <v>266</v>
      </c>
      <c r="E144" s="22"/>
      <c r="F144" s="29"/>
      <c r="G144" s="30"/>
      <c r="H144" s="59"/>
      <c r="I144" s="33"/>
    </row>
    <row r="145" spans="1:9" s="13" customFormat="1">
      <c r="A145" s="12"/>
      <c r="B145" s="14" t="s">
        <v>333</v>
      </c>
      <c r="C145" s="38" t="str">
        <f>HYPERLINK("rule-file/chugoku/kumenancho.txt","久米南町")</f>
        <v>久米南町</v>
      </c>
      <c r="D145" s="23" t="s">
        <v>335</v>
      </c>
      <c r="E145" s="22"/>
      <c r="F145" s="29"/>
      <c r="G145" s="30"/>
      <c r="H145" s="76"/>
      <c r="I145" s="33"/>
    </row>
    <row r="146" spans="1:9" s="13" customFormat="1" ht="12.75">
      <c r="A146" s="12"/>
      <c r="B146" s="14" t="s">
        <v>87</v>
      </c>
      <c r="C146" s="121" t="str">
        <f>HYPERLINK("rule-file/chugoku/misakicho.txt","美咲町")</f>
        <v>美咲町</v>
      </c>
      <c r="D146" s="104" t="s">
        <v>218</v>
      </c>
      <c r="E146" s="16" t="s">
        <v>62</v>
      </c>
      <c r="F146" s="21" t="s">
        <v>14</v>
      </c>
      <c r="G146" s="118" t="s">
        <v>219</v>
      </c>
      <c r="H146" s="98" t="s">
        <v>15</v>
      </c>
      <c r="I146" s="101">
        <v>38433</v>
      </c>
    </row>
    <row r="147" spans="1:9" s="13" customFormat="1" ht="12.75">
      <c r="A147" s="12"/>
      <c r="B147" s="14" t="s">
        <v>147</v>
      </c>
      <c r="C147" s="122"/>
      <c r="D147" s="105"/>
      <c r="E147" s="16" t="s">
        <v>63</v>
      </c>
      <c r="F147" s="21" t="s">
        <v>12</v>
      </c>
      <c r="G147" s="119"/>
      <c r="H147" s="99"/>
      <c r="I147" s="102"/>
    </row>
    <row r="148" spans="1:9" s="13" customFormat="1" ht="38.25">
      <c r="A148" s="12"/>
      <c r="B148" s="14" t="s">
        <v>200</v>
      </c>
      <c r="C148" s="123"/>
      <c r="D148" s="106"/>
      <c r="E148" s="39" t="str">
        <f>HYPERLINK("rule-file/chugoku/yanaharacho.pdf","柵原町")</f>
        <v>柵原町</v>
      </c>
      <c r="F148" s="47" t="s">
        <v>225</v>
      </c>
      <c r="G148" s="120"/>
      <c r="H148" s="100"/>
      <c r="I148" s="103"/>
    </row>
    <row r="149" spans="1:9" s="13" customFormat="1">
      <c r="A149" s="12"/>
      <c r="B149" s="14" t="s">
        <v>87</v>
      </c>
      <c r="C149" s="107" t="str">
        <f>HYPERLINK("rule-file/chugoku/kibichuoucho.txt","吉備中央町")</f>
        <v>吉備中央町</v>
      </c>
      <c r="D149" s="104" t="s">
        <v>263</v>
      </c>
      <c r="E149" s="54" t="s">
        <v>264</v>
      </c>
      <c r="F149" s="53" t="s">
        <v>12</v>
      </c>
      <c r="G149" s="112" t="s">
        <v>121</v>
      </c>
      <c r="H149" s="128" t="s">
        <v>15</v>
      </c>
      <c r="I149" s="137">
        <v>38261</v>
      </c>
    </row>
    <row r="150" spans="1:9" s="13" customFormat="1">
      <c r="A150" s="12"/>
      <c r="B150" s="14" t="s">
        <v>267</v>
      </c>
      <c r="C150" s="111"/>
      <c r="D150" s="142"/>
      <c r="E150" s="54" t="s">
        <v>265</v>
      </c>
      <c r="F150" s="53" t="s">
        <v>12</v>
      </c>
      <c r="G150" s="113"/>
      <c r="H150" s="132"/>
      <c r="I150" s="138"/>
    </row>
    <row r="151" spans="1:9" s="13" customFormat="1">
      <c r="A151" s="12"/>
      <c r="B151" s="40" t="s">
        <v>64</v>
      </c>
      <c r="C151" s="41" t="str">
        <f>HYPERLINK("rule-file/chugoku/pref_hiroshima.txt","広島県")</f>
        <v>広島県</v>
      </c>
      <c r="D151" s="42" t="s">
        <v>118</v>
      </c>
      <c r="E151" s="48"/>
      <c r="F151" s="44"/>
      <c r="G151" s="45"/>
      <c r="H151" s="59"/>
      <c r="I151" s="33"/>
    </row>
    <row r="152" spans="1:9" s="13" customFormat="1" ht="25.5">
      <c r="A152" s="12"/>
      <c r="B152" s="14" t="s">
        <v>64</v>
      </c>
      <c r="C152" s="121" t="str">
        <f>HYPERLINK("rule-file/chugoku/hiroshima.txt","広島市")</f>
        <v>広島市</v>
      </c>
      <c r="D152" s="104" t="s">
        <v>220</v>
      </c>
      <c r="E152" s="16" t="s">
        <v>66</v>
      </c>
      <c r="F152" s="21" t="s">
        <v>67</v>
      </c>
      <c r="G152" s="118" t="s">
        <v>137</v>
      </c>
      <c r="H152" s="98" t="s">
        <v>10</v>
      </c>
      <c r="I152" s="101">
        <v>38467</v>
      </c>
    </row>
    <row r="153" spans="1:9" s="13" customFormat="1" ht="12.75">
      <c r="A153" s="12"/>
      <c r="B153" s="14" t="s">
        <v>148</v>
      </c>
      <c r="C153" s="123"/>
      <c r="D153" s="106"/>
      <c r="E153" s="16" t="s">
        <v>68</v>
      </c>
      <c r="F153" s="21" t="s">
        <v>12</v>
      </c>
      <c r="G153" s="120"/>
      <c r="H153" s="100"/>
      <c r="I153" s="103"/>
    </row>
    <row r="154" spans="1:9" s="13" customFormat="1" ht="25.5">
      <c r="A154" s="12"/>
      <c r="B154" s="14" t="s">
        <v>64</v>
      </c>
      <c r="C154" s="121" t="str">
        <f>HYPERLINK("rule-file/chugoku/kure.pdf","呉市")</f>
        <v>呉市</v>
      </c>
      <c r="D154" s="104" t="s">
        <v>70</v>
      </c>
      <c r="E154" s="16" t="s">
        <v>69</v>
      </c>
      <c r="F154" s="21" t="s">
        <v>70</v>
      </c>
      <c r="G154" s="118" t="s">
        <v>138</v>
      </c>
      <c r="H154" s="98" t="s">
        <v>10</v>
      </c>
      <c r="I154" s="134">
        <v>37712</v>
      </c>
    </row>
    <row r="155" spans="1:9" s="13" customFormat="1" ht="12.75">
      <c r="A155" s="12"/>
      <c r="B155" s="14" t="s">
        <v>65</v>
      </c>
      <c r="C155" s="122"/>
      <c r="D155" s="105"/>
      <c r="E155" s="16" t="s">
        <v>71</v>
      </c>
      <c r="F155" s="21" t="s">
        <v>72</v>
      </c>
      <c r="G155" s="119"/>
      <c r="H155" s="99"/>
      <c r="I155" s="143"/>
    </row>
    <row r="156" spans="1:9" s="13" customFormat="1" ht="12.75">
      <c r="A156" s="12"/>
      <c r="B156" s="14" t="s">
        <v>65</v>
      </c>
      <c r="C156" s="122"/>
      <c r="D156" s="105"/>
      <c r="E156" s="16" t="s">
        <v>73</v>
      </c>
      <c r="F156" s="21" t="s">
        <v>12</v>
      </c>
      <c r="G156" s="119"/>
      <c r="H156" s="99"/>
      <c r="I156" s="34">
        <v>38078</v>
      </c>
    </row>
    <row r="157" spans="1:9" s="13" customFormat="1" ht="12.75">
      <c r="A157" s="12"/>
      <c r="B157" s="14" t="s">
        <v>65</v>
      </c>
      <c r="C157" s="122"/>
      <c r="D157" s="105"/>
      <c r="E157" s="16" t="s">
        <v>74</v>
      </c>
      <c r="F157" s="21" t="s">
        <v>12</v>
      </c>
      <c r="G157" s="119"/>
      <c r="H157" s="99"/>
      <c r="I157" s="135">
        <v>38431</v>
      </c>
    </row>
    <row r="158" spans="1:9" s="13" customFormat="1" ht="12.75">
      <c r="A158" s="12"/>
      <c r="B158" s="14" t="s">
        <v>65</v>
      </c>
      <c r="C158" s="122"/>
      <c r="D158" s="105"/>
      <c r="E158" s="16" t="s">
        <v>75</v>
      </c>
      <c r="F158" s="21" t="s">
        <v>12</v>
      </c>
      <c r="G158" s="119"/>
      <c r="H158" s="99"/>
      <c r="I158" s="135"/>
    </row>
    <row r="159" spans="1:9" s="13" customFormat="1" ht="12.75">
      <c r="A159" s="12"/>
      <c r="B159" s="14" t="s">
        <v>65</v>
      </c>
      <c r="C159" s="122"/>
      <c r="D159" s="105"/>
      <c r="E159" s="16" t="s">
        <v>76</v>
      </c>
      <c r="F159" s="21" t="s">
        <v>14</v>
      </c>
      <c r="G159" s="119"/>
      <c r="H159" s="99"/>
      <c r="I159" s="135"/>
    </row>
    <row r="160" spans="1:9" s="13" customFormat="1" ht="12.75">
      <c r="A160" s="12"/>
      <c r="B160" s="14" t="s">
        <v>65</v>
      </c>
      <c r="C160" s="122"/>
      <c r="D160" s="105"/>
      <c r="E160" s="16" t="s">
        <v>77</v>
      </c>
      <c r="F160" s="21" t="s">
        <v>12</v>
      </c>
      <c r="G160" s="119"/>
      <c r="H160" s="99"/>
      <c r="I160" s="135"/>
    </row>
    <row r="161" spans="1:9" s="13" customFormat="1" ht="12.75">
      <c r="A161" s="12"/>
      <c r="B161" s="14" t="s">
        <v>65</v>
      </c>
      <c r="C161" s="122"/>
      <c r="D161" s="105"/>
      <c r="E161" s="16" t="s">
        <v>78</v>
      </c>
      <c r="F161" s="21" t="s">
        <v>12</v>
      </c>
      <c r="G161" s="119"/>
      <c r="H161" s="99"/>
      <c r="I161" s="135"/>
    </row>
    <row r="162" spans="1:9" s="13" customFormat="1" ht="12.75">
      <c r="A162" s="12"/>
      <c r="B162" s="14" t="s">
        <v>65</v>
      </c>
      <c r="C162" s="123"/>
      <c r="D162" s="106"/>
      <c r="E162" s="16" t="s">
        <v>79</v>
      </c>
      <c r="F162" s="21" t="s">
        <v>150</v>
      </c>
      <c r="G162" s="120"/>
      <c r="H162" s="100"/>
      <c r="I162" s="144"/>
    </row>
    <row r="163" spans="1:9" s="13" customFormat="1">
      <c r="A163" s="12"/>
      <c r="B163" s="14" t="s">
        <v>65</v>
      </c>
      <c r="C163" s="64" t="str">
        <f>HYPERLINK("rule-file/chugoku/mihara.txt","三原市")</f>
        <v>三原市</v>
      </c>
      <c r="D163" s="85" t="s">
        <v>336</v>
      </c>
      <c r="E163" s="86"/>
      <c r="F163" s="22"/>
      <c r="G163" s="30"/>
      <c r="H163" s="60"/>
      <c r="I163" s="87"/>
    </row>
    <row r="164" spans="1:9" s="13" customFormat="1" ht="12.75">
      <c r="A164" s="12"/>
      <c r="B164" s="14" t="s">
        <v>65</v>
      </c>
      <c r="C164" s="149" t="s">
        <v>80</v>
      </c>
      <c r="D164" s="116" t="s">
        <v>144</v>
      </c>
      <c r="E164" s="16" t="s">
        <v>80</v>
      </c>
      <c r="F164" s="21" t="s">
        <v>144</v>
      </c>
      <c r="G164" s="118"/>
      <c r="H164" s="98" t="s">
        <v>10</v>
      </c>
      <c r="I164" s="134">
        <v>38439</v>
      </c>
    </row>
    <row r="165" spans="1:9" s="13" customFormat="1" ht="12.75">
      <c r="A165" s="12"/>
      <c r="B165" s="14" t="s">
        <v>65</v>
      </c>
      <c r="C165" s="122"/>
      <c r="D165" s="140"/>
      <c r="E165" s="16" t="s">
        <v>81</v>
      </c>
      <c r="F165" s="21" t="s">
        <v>144</v>
      </c>
      <c r="G165" s="119"/>
      <c r="H165" s="99"/>
      <c r="I165" s="135"/>
    </row>
    <row r="166" spans="1:9" s="13" customFormat="1" ht="12.75">
      <c r="A166" s="12"/>
      <c r="B166" s="14" t="s">
        <v>65</v>
      </c>
      <c r="C166" s="122"/>
      <c r="D166" s="140"/>
      <c r="E166" s="16" t="s">
        <v>82</v>
      </c>
      <c r="F166" s="21" t="s">
        <v>14</v>
      </c>
      <c r="G166" s="119"/>
      <c r="H166" s="99"/>
      <c r="I166" s="135"/>
    </row>
    <row r="167" spans="1:9" s="13" customFormat="1" ht="25.5">
      <c r="A167" s="12"/>
      <c r="B167" s="14" t="s">
        <v>64</v>
      </c>
      <c r="C167" s="122"/>
      <c r="D167" s="140"/>
      <c r="E167" s="39" t="str">
        <f>HYPERLINK("rule-file/chugoku/innoshima.pdf","因島市")</f>
        <v>因島市</v>
      </c>
      <c r="F167" s="46" t="s">
        <v>83</v>
      </c>
      <c r="G167" s="119"/>
      <c r="H167" s="99"/>
      <c r="I167" s="135">
        <v>38727</v>
      </c>
    </row>
    <row r="168" spans="1:9" s="13" customFormat="1" ht="12.75">
      <c r="A168" s="12"/>
      <c r="B168" s="14" t="s">
        <v>65</v>
      </c>
      <c r="C168" s="123"/>
      <c r="D168" s="117"/>
      <c r="E168" s="16" t="s">
        <v>84</v>
      </c>
      <c r="F168" s="21" t="s">
        <v>12</v>
      </c>
      <c r="G168" s="120"/>
      <c r="H168" s="100"/>
      <c r="I168" s="136"/>
    </row>
    <row r="169" spans="1:9" s="13" customFormat="1" ht="25.5">
      <c r="A169" s="12"/>
      <c r="B169" s="14" t="s">
        <v>64</v>
      </c>
      <c r="C169" s="121" t="str">
        <f>HYPERLINK("rule-file/chugoku/fukuyama.txt","福山市")</f>
        <v>福山市</v>
      </c>
      <c r="D169" s="104" t="s">
        <v>86</v>
      </c>
      <c r="E169" s="16" t="s">
        <v>85</v>
      </c>
      <c r="F169" s="21" t="s">
        <v>86</v>
      </c>
      <c r="G169" s="118" t="s">
        <v>139</v>
      </c>
      <c r="H169" s="98" t="s">
        <v>10</v>
      </c>
      <c r="I169" s="134">
        <v>37655</v>
      </c>
    </row>
    <row r="170" spans="1:9" s="13" customFormat="1" ht="12.75">
      <c r="A170" s="12"/>
      <c r="B170" s="14" t="s">
        <v>65</v>
      </c>
      <c r="C170" s="122"/>
      <c r="D170" s="105"/>
      <c r="E170" s="16" t="s">
        <v>17</v>
      </c>
      <c r="F170" s="21" t="s">
        <v>12</v>
      </c>
      <c r="G170" s="119"/>
      <c r="H170" s="99"/>
      <c r="I170" s="135"/>
    </row>
    <row r="171" spans="1:9" s="13" customFormat="1" ht="12.75">
      <c r="A171" s="12"/>
      <c r="B171" s="14" t="s">
        <v>65</v>
      </c>
      <c r="C171" s="122"/>
      <c r="D171" s="105"/>
      <c r="E171" s="16" t="s">
        <v>18</v>
      </c>
      <c r="F171" s="21" t="s">
        <v>12</v>
      </c>
      <c r="G171" s="119"/>
      <c r="H171" s="99"/>
      <c r="I171" s="135"/>
    </row>
    <row r="172" spans="1:9" s="13" customFormat="1" ht="12.75">
      <c r="A172" s="12"/>
      <c r="B172" s="14" t="s">
        <v>65</v>
      </c>
      <c r="C172" s="122"/>
      <c r="D172" s="105"/>
      <c r="E172" s="16" t="s">
        <v>19</v>
      </c>
      <c r="F172" s="21" t="s">
        <v>12</v>
      </c>
      <c r="G172" s="119"/>
      <c r="H172" s="99"/>
      <c r="I172" s="34">
        <v>38384</v>
      </c>
    </row>
    <row r="173" spans="1:9" s="13" customFormat="1" ht="12.75">
      <c r="A173" s="12"/>
      <c r="B173" s="14" t="s">
        <v>65</v>
      </c>
      <c r="C173" s="123"/>
      <c r="D173" s="106"/>
      <c r="E173" s="16" t="s">
        <v>20</v>
      </c>
      <c r="F173" s="21" t="s">
        <v>12</v>
      </c>
      <c r="G173" s="120"/>
      <c r="H173" s="100"/>
      <c r="I173" s="35">
        <v>38777</v>
      </c>
    </row>
    <row r="174" spans="1:9" s="13" customFormat="1" ht="25.5">
      <c r="A174" s="12"/>
      <c r="B174" s="14" t="s">
        <v>64</v>
      </c>
      <c r="C174" s="121" t="str">
        <f>HYPERLINK("rule-file/chugoku/miyoshi.pdf","三次市")</f>
        <v>三次市</v>
      </c>
      <c r="D174" s="104" t="s">
        <v>4</v>
      </c>
      <c r="E174" s="39" t="str">
        <f>HYPERLINK("rule-file/chugoku/miyoshi_old.pdf","三次市")</f>
        <v>三次市</v>
      </c>
      <c r="F174" s="47" t="s">
        <v>21</v>
      </c>
      <c r="G174" s="118" t="s">
        <v>221</v>
      </c>
      <c r="H174" s="98" t="s">
        <v>15</v>
      </c>
      <c r="I174" s="101">
        <v>38078</v>
      </c>
    </row>
    <row r="175" spans="1:9" s="13" customFormat="1" ht="12.75">
      <c r="A175" s="12"/>
      <c r="B175" s="14" t="s">
        <v>65</v>
      </c>
      <c r="C175" s="122"/>
      <c r="D175" s="105"/>
      <c r="E175" s="16" t="s">
        <v>22</v>
      </c>
      <c r="F175" s="21" t="s">
        <v>12</v>
      </c>
      <c r="G175" s="119"/>
      <c r="H175" s="99"/>
      <c r="I175" s="133"/>
    </row>
    <row r="176" spans="1:9" s="13" customFormat="1" ht="12.75">
      <c r="A176" s="12"/>
      <c r="B176" s="14" t="s">
        <v>65</v>
      </c>
      <c r="C176" s="122"/>
      <c r="D176" s="105"/>
      <c r="E176" s="16" t="s">
        <v>23</v>
      </c>
      <c r="F176" s="21" t="s">
        <v>12</v>
      </c>
      <c r="G176" s="119"/>
      <c r="H176" s="99"/>
      <c r="I176" s="133"/>
    </row>
    <row r="177" spans="1:9" s="13" customFormat="1" ht="12.75">
      <c r="A177" s="12"/>
      <c r="B177" s="14" t="s">
        <v>65</v>
      </c>
      <c r="C177" s="122"/>
      <c r="D177" s="105"/>
      <c r="E177" s="16" t="s">
        <v>24</v>
      </c>
      <c r="F177" s="21" t="s">
        <v>12</v>
      </c>
      <c r="G177" s="119"/>
      <c r="H177" s="99"/>
      <c r="I177" s="133"/>
    </row>
    <row r="178" spans="1:9" s="13" customFormat="1" ht="12.75">
      <c r="A178" s="12"/>
      <c r="B178" s="14" t="s">
        <v>65</v>
      </c>
      <c r="C178" s="122"/>
      <c r="D178" s="105"/>
      <c r="E178" s="16" t="s">
        <v>25</v>
      </c>
      <c r="F178" s="21" t="s">
        <v>12</v>
      </c>
      <c r="G178" s="119"/>
      <c r="H178" s="99"/>
      <c r="I178" s="133"/>
    </row>
    <row r="179" spans="1:9" s="13" customFormat="1" ht="12.75">
      <c r="A179" s="12"/>
      <c r="B179" s="14" t="s">
        <v>65</v>
      </c>
      <c r="C179" s="122"/>
      <c r="D179" s="105"/>
      <c r="E179" s="16" t="s">
        <v>26</v>
      </c>
      <c r="F179" s="21" t="s">
        <v>205</v>
      </c>
      <c r="G179" s="119"/>
      <c r="H179" s="99"/>
      <c r="I179" s="133"/>
    </row>
    <row r="180" spans="1:9" s="13" customFormat="1" ht="12.75">
      <c r="A180" s="12"/>
      <c r="B180" s="14" t="s">
        <v>65</v>
      </c>
      <c r="C180" s="122"/>
      <c r="D180" s="105"/>
      <c r="E180" s="16" t="s">
        <v>27</v>
      </c>
      <c r="F180" s="21" t="s">
        <v>205</v>
      </c>
      <c r="G180" s="119"/>
      <c r="H180" s="99"/>
      <c r="I180" s="133"/>
    </row>
    <row r="181" spans="1:9" s="13" customFormat="1" ht="12.75">
      <c r="A181" s="12"/>
      <c r="B181" s="14" t="s">
        <v>65</v>
      </c>
      <c r="C181" s="123"/>
      <c r="D181" s="106"/>
      <c r="E181" s="16" t="s">
        <v>28</v>
      </c>
      <c r="F181" s="21" t="s">
        <v>14</v>
      </c>
      <c r="G181" s="120"/>
      <c r="H181" s="100"/>
      <c r="I181" s="127"/>
    </row>
    <row r="182" spans="1:9" s="13" customFormat="1" ht="12.75">
      <c r="A182" s="12"/>
      <c r="B182" s="14" t="s">
        <v>65</v>
      </c>
      <c r="C182" s="107" t="str">
        <f>HYPERLINK("rule-file/chugoku/akitakata.txt","安芸高田市")</f>
        <v>安芸高田市</v>
      </c>
      <c r="D182" s="104" t="s">
        <v>309</v>
      </c>
      <c r="E182" s="71" t="s">
        <v>303</v>
      </c>
      <c r="F182" s="53" t="s">
        <v>11</v>
      </c>
      <c r="G182" s="112" t="s">
        <v>121</v>
      </c>
      <c r="H182" s="98" t="s">
        <v>15</v>
      </c>
      <c r="I182" s="101">
        <v>38078</v>
      </c>
    </row>
    <row r="183" spans="1:9" s="13" customFormat="1" ht="12.75">
      <c r="A183" s="12"/>
      <c r="B183" s="14" t="s">
        <v>65</v>
      </c>
      <c r="C183" s="108"/>
      <c r="D183" s="105"/>
      <c r="E183" s="71" t="s">
        <v>304</v>
      </c>
      <c r="F183" s="53" t="s">
        <v>11</v>
      </c>
      <c r="G183" s="131"/>
      <c r="H183" s="99"/>
      <c r="I183" s="133"/>
    </row>
    <row r="184" spans="1:9" s="13" customFormat="1" ht="12.75">
      <c r="A184" s="12"/>
      <c r="B184" s="14" t="s">
        <v>65</v>
      </c>
      <c r="C184" s="108"/>
      <c r="D184" s="105"/>
      <c r="E184" s="71" t="s">
        <v>306</v>
      </c>
      <c r="F184" s="53" t="s">
        <v>11</v>
      </c>
      <c r="G184" s="131"/>
      <c r="H184" s="99"/>
      <c r="I184" s="133"/>
    </row>
    <row r="185" spans="1:9" s="13" customFormat="1" ht="12.75">
      <c r="A185" s="12"/>
      <c r="B185" s="14" t="s">
        <v>65</v>
      </c>
      <c r="C185" s="108"/>
      <c r="D185" s="105"/>
      <c r="E185" s="71" t="s">
        <v>305</v>
      </c>
      <c r="F185" s="53" t="s">
        <v>11</v>
      </c>
      <c r="G185" s="131"/>
      <c r="H185" s="99"/>
      <c r="I185" s="133"/>
    </row>
    <row r="186" spans="1:9" s="13" customFormat="1" ht="12.75">
      <c r="A186" s="12"/>
      <c r="B186" s="14" t="s">
        <v>65</v>
      </c>
      <c r="C186" s="108"/>
      <c r="D186" s="105"/>
      <c r="E186" s="71" t="s">
        <v>307</v>
      </c>
      <c r="F186" s="53" t="s">
        <v>11</v>
      </c>
      <c r="G186" s="131"/>
      <c r="H186" s="99"/>
      <c r="I186" s="133"/>
    </row>
    <row r="187" spans="1:9" s="13" customFormat="1" ht="12.75">
      <c r="A187" s="12"/>
      <c r="B187" s="14" t="s">
        <v>65</v>
      </c>
      <c r="C187" s="109"/>
      <c r="D187" s="106"/>
      <c r="E187" s="71" t="s">
        <v>308</v>
      </c>
      <c r="F187" s="53" t="s">
        <v>11</v>
      </c>
      <c r="G187" s="113"/>
      <c r="H187" s="100"/>
      <c r="I187" s="127"/>
    </row>
    <row r="188" spans="1:9" s="13" customFormat="1">
      <c r="A188" s="12"/>
      <c r="B188" s="40" t="s">
        <v>29</v>
      </c>
      <c r="C188" s="41" t="str">
        <f>HYPERLINK("rule-file/chugoku/pref_yamaguchi.txt","山口県")</f>
        <v>山口県</v>
      </c>
      <c r="D188" s="42" t="s">
        <v>119</v>
      </c>
      <c r="E188" s="48"/>
      <c r="F188" s="49"/>
      <c r="G188" s="50"/>
      <c r="H188" s="59"/>
      <c r="I188" s="33"/>
    </row>
    <row r="189" spans="1:9" s="13" customFormat="1" ht="25.5">
      <c r="A189" s="12"/>
      <c r="B189" s="14" t="s">
        <v>29</v>
      </c>
      <c r="C189" s="121" t="str">
        <f>HYPERLINK("rule-file/chugoku/ube.txt","宇部市")</f>
        <v>宇部市</v>
      </c>
      <c r="D189" s="104" t="s">
        <v>31</v>
      </c>
      <c r="E189" s="16" t="s">
        <v>30</v>
      </c>
      <c r="F189" s="21" t="s">
        <v>31</v>
      </c>
      <c r="G189" s="118" t="s">
        <v>140</v>
      </c>
      <c r="H189" s="98" t="s">
        <v>10</v>
      </c>
      <c r="I189" s="101">
        <v>38292</v>
      </c>
    </row>
    <row r="190" spans="1:9" s="13" customFormat="1" ht="12.75">
      <c r="A190" s="12"/>
      <c r="B190" s="14" t="s">
        <v>149</v>
      </c>
      <c r="C190" s="123"/>
      <c r="D190" s="106"/>
      <c r="E190" s="16" t="s">
        <v>32</v>
      </c>
      <c r="F190" s="21" t="s">
        <v>144</v>
      </c>
      <c r="G190" s="120"/>
      <c r="H190" s="100"/>
      <c r="I190" s="103"/>
    </row>
    <row r="191" spans="1:9" s="13" customFormat="1" ht="25.5" customHeight="1">
      <c r="A191" s="12"/>
      <c r="B191" s="14" t="s">
        <v>34</v>
      </c>
      <c r="C191" s="107" t="str">
        <f>HYPERLINK("rule-file/chugoku/hagi.txt","萩市")</f>
        <v>萩市</v>
      </c>
      <c r="D191" s="104" t="s">
        <v>319</v>
      </c>
      <c r="E191" s="16" t="s">
        <v>324</v>
      </c>
      <c r="F191" s="21" t="s">
        <v>11</v>
      </c>
      <c r="G191" s="112" t="s">
        <v>121</v>
      </c>
      <c r="H191" s="98" t="s">
        <v>15</v>
      </c>
      <c r="I191" s="101">
        <v>38417</v>
      </c>
    </row>
    <row r="192" spans="1:9" s="13" customFormat="1" ht="13.5" customHeight="1">
      <c r="A192" s="12"/>
      <c r="B192" s="14" t="s">
        <v>34</v>
      </c>
      <c r="C192" s="141"/>
      <c r="D192" s="145"/>
      <c r="E192" s="16" t="s">
        <v>252</v>
      </c>
      <c r="F192" s="21" t="s">
        <v>11</v>
      </c>
      <c r="G192" s="131"/>
      <c r="H192" s="99"/>
      <c r="I192" s="133"/>
    </row>
    <row r="193" spans="1:9" s="13" customFormat="1" ht="13.5" customHeight="1">
      <c r="A193" s="12"/>
      <c r="B193" s="14" t="s">
        <v>34</v>
      </c>
      <c r="C193" s="141"/>
      <c r="D193" s="145"/>
      <c r="E193" s="16" t="s">
        <v>325</v>
      </c>
      <c r="F193" s="21" t="s">
        <v>11</v>
      </c>
      <c r="G193" s="131"/>
      <c r="H193" s="99"/>
      <c r="I193" s="133"/>
    </row>
    <row r="194" spans="1:9" s="13" customFormat="1" ht="13.5" customHeight="1">
      <c r="A194" s="12"/>
      <c r="B194" s="14" t="s">
        <v>34</v>
      </c>
      <c r="C194" s="141"/>
      <c r="D194" s="145"/>
      <c r="E194" s="16" t="s">
        <v>326</v>
      </c>
      <c r="F194" s="21" t="s">
        <v>11</v>
      </c>
      <c r="G194" s="131"/>
      <c r="H194" s="99"/>
      <c r="I194" s="133"/>
    </row>
    <row r="195" spans="1:9" s="13" customFormat="1" ht="13.5" customHeight="1">
      <c r="A195" s="12"/>
      <c r="B195" s="14" t="s">
        <v>34</v>
      </c>
      <c r="C195" s="141"/>
      <c r="D195" s="145"/>
      <c r="E195" s="16" t="s">
        <v>327</v>
      </c>
      <c r="F195" s="21" t="s">
        <v>11</v>
      </c>
      <c r="G195" s="131"/>
      <c r="H195" s="99"/>
      <c r="I195" s="133"/>
    </row>
    <row r="196" spans="1:9" s="13" customFormat="1" ht="13.5" customHeight="1">
      <c r="A196" s="12"/>
      <c r="B196" s="14" t="s">
        <v>34</v>
      </c>
      <c r="C196" s="141"/>
      <c r="D196" s="145"/>
      <c r="E196" s="16" t="s">
        <v>328</v>
      </c>
      <c r="F196" s="21" t="s">
        <v>11</v>
      </c>
      <c r="G196" s="131"/>
      <c r="H196" s="99"/>
      <c r="I196" s="133"/>
    </row>
    <row r="197" spans="1:9" s="13" customFormat="1" ht="13.5" customHeight="1">
      <c r="A197" s="12"/>
      <c r="B197" s="14" t="s">
        <v>34</v>
      </c>
      <c r="C197" s="111"/>
      <c r="D197" s="142"/>
      <c r="E197" s="16" t="s">
        <v>329</v>
      </c>
      <c r="F197" s="21" t="s">
        <v>11</v>
      </c>
      <c r="G197" s="113"/>
      <c r="H197" s="100"/>
      <c r="I197" s="127"/>
    </row>
    <row r="198" spans="1:9" s="13" customFormat="1" ht="25.5">
      <c r="A198" s="12"/>
      <c r="B198" s="14" t="s">
        <v>29</v>
      </c>
      <c r="C198" s="121" t="str">
        <f>HYPERLINK("rule-file/chugoku/iwakuni.txt","岩国市")</f>
        <v>岩国市</v>
      </c>
      <c r="D198" s="104" t="s">
        <v>290</v>
      </c>
      <c r="E198" s="39" t="str">
        <f>HYPERLINK("rule-file/chugoku/iwakuni_old.pdf","岩国市")</f>
        <v>岩国市</v>
      </c>
      <c r="F198" s="61" t="s">
        <v>222</v>
      </c>
      <c r="G198" s="118" t="s">
        <v>289</v>
      </c>
      <c r="H198" s="98" t="s">
        <v>15</v>
      </c>
      <c r="I198" s="101">
        <v>38796</v>
      </c>
    </row>
    <row r="199" spans="1:9" s="13" customFormat="1" ht="12.75">
      <c r="A199" s="12"/>
      <c r="B199" s="14" t="s">
        <v>149</v>
      </c>
      <c r="C199" s="122"/>
      <c r="D199" s="105"/>
      <c r="E199" s="16" t="s">
        <v>33</v>
      </c>
      <c r="F199" s="21" t="s">
        <v>12</v>
      </c>
      <c r="G199" s="119"/>
      <c r="H199" s="99"/>
      <c r="I199" s="102"/>
    </row>
    <row r="200" spans="1:9" s="13" customFormat="1" ht="12.75">
      <c r="A200" s="12"/>
      <c r="B200" s="14" t="s">
        <v>34</v>
      </c>
      <c r="C200" s="122"/>
      <c r="D200" s="105"/>
      <c r="E200" s="16" t="s">
        <v>35</v>
      </c>
      <c r="F200" s="21" t="s">
        <v>144</v>
      </c>
      <c r="G200" s="119"/>
      <c r="H200" s="99"/>
      <c r="I200" s="102"/>
    </row>
    <row r="201" spans="1:9" s="13" customFormat="1" ht="12.75">
      <c r="A201" s="12"/>
      <c r="B201" s="14" t="s">
        <v>149</v>
      </c>
      <c r="C201" s="122"/>
      <c r="D201" s="105"/>
      <c r="E201" s="16" t="s">
        <v>36</v>
      </c>
      <c r="F201" s="21" t="s">
        <v>12</v>
      </c>
      <c r="G201" s="119"/>
      <c r="H201" s="99"/>
      <c r="I201" s="102"/>
    </row>
    <row r="202" spans="1:9" s="13" customFormat="1" ht="12.75">
      <c r="A202" s="12"/>
      <c r="B202" s="14" t="s">
        <v>34</v>
      </c>
      <c r="C202" s="122"/>
      <c r="D202" s="105"/>
      <c r="E202" s="16" t="s">
        <v>37</v>
      </c>
      <c r="F202" s="21" t="s">
        <v>14</v>
      </c>
      <c r="G202" s="119"/>
      <c r="H202" s="99"/>
      <c r="I202" s="102"/>
    </row>
    <row r="203" spans="1:9" s="13" customFormat="1" ht="12.75">
      <c r="A203" s="12"/>
      <c r="B203" s="14" t="s">
        <v>38</v>
      </c>
      <c r="C203" s="122"/>
      <c r="D203" s="105"/>
      <c r="E203" s="16" t="s">
        <v>39</v>
      </c>
      <c r="F203" s="21" t="s">
        <v>12</v>
      </c>
      <c r="G203" s="119"/>
      <c r="H203" s="99"/>
      <c r="I203" s="102"/>
    </row>
    <row r="204" spans="1:9" s="13" customFormat="1" ht="12.75">
      <c r="A204" s="12"/>
      <c r="B204" s="14" t="s">
        <v>34</v>
      </c>
      <c r="C204" s="122"/>
      <c r="D204" s="105"/>
      <c r="E204" s="16" t="s">
        <v>40</v>
      </c>
      <c r="F204" s="21" t="s">
        <v>12</v>
      </c>
      <c r="G204" s="119"/>
      <c r="H204" s="99"/>
      <c r="I204" s="102"/>
    </row>
    <row r="205" spans="1:9" s="13" customFormat="1" ht="12.75">
      <c r="A205" s="12"/>
      <c r="B205" s="14" t="s">
        <v>34</v>
      </c>
      <c r="C205" s="123"/>
      <c r="D205" s="106"/>
      <c r="E205" s="16" t="s">
        <v>41</v>
      </c>
      <c r="F205" s="21" t="s">
        <v>144</v>
      </c>
      <c r="G205" s="120"/>
      <c r="H205" s="100"/>
      <c r="I205" s="103"/>
    </row>
    <row r="206" spans="1:9" s="13" customFormat="1" ht="12.75">
      <c r="A206" s="12"/>
      <c r="B206" s="14" t="s">
        <v>34</v>
      </c>
      <c r="C206" s="107" t="str">
        <f>HYPERLINK("rule-file/chugoku/nagato.txt","長門市")</f>
        <v>長門市</v>
      </c>
      <c r="D206" s="104" t="s">
        <v>313</v>
      </c>
      <c r="E206" s="16" t="s">
        <v>310</v>
      </c>
      <c r="F206" s="21" t="s">
        <v>11</v>
      </c>
      <c r="G206" s="112" t="s">
        <v>121</v>
      </c>
      <c r="H206" s="98" t="s">
        <v>15</v>
      </c>
      <c r="I206" s="101">
        <v>38433</v>
      </c>
    </row>
    <row r="207" spans="1:9" s="13" customFormat="1" ht="12.75">
      <c r="A207" s="12"/>
      <c r="B207" s="14" t="s">
        <v>34</v>
      </c>
      <c r="C207" s="108"/>
      <c r="D207" s="105"/>
      <c r="E207" s="16" t="s">
        <v>178</v>
      </c>
      <c r="F207" s="21" t="s">
        <v>11</v>
      </c>
      <c r="G207" s="131"/>
      <c r="H207" s="99"/>
      <c r="I207" s="102"/>
    </row>
    <row r="208" spans="1:9" s="13" customFormat="1" ht="12.75">
      <c r="A208" s="12"/>
      <c r="B208" s="14" t="s">
        <v>34</v>
      </c>
      <c r="C208" s="108"/>
      <c r="D208" s="105"/>
      <c r="E208" s="16" t="s">
        <v>311</v>
      </c>
      <c r="F208" s="21" t="s">
        <v>11</v>
      </c>
      <c r="G208" s="131"/>
      <c r="H208" s="99"/>
      <c r="I208" s="102"/>
    </row>
    <row r="209" spans="1:9" s="13" customFormat="1" ht="12.75">
      <c r="A209" s="12"/>
      <c r="B209" s="14" t="s">
        <v>34</v>
      </c>
      <c r="C209" s="109"/>
      <c r="D209" s="106"/>
      <c r="E209" s="16" t="s">
        <v>312</v>
      </c>
      <c r="F209" s="21" t="s">
        <v>11</v>
      </c>
      <c r="G209" s="113"/>
      <c r="H209" s="100"/>
      <c r="I209" s="103"/>
    </row>
    <row r="210" spans="1:9" s="13" customFormat="1" ht="12.75">
      <c r="A210" s="12"/>
      <c r="B210" s="14" t="s">
        <v>357</v>
      </c>
      <c r="C210" s="107" t="str">
        <f>HYPERLINK("rule-file/chugoku/mine.txt","美祢市")</f>
        <v>美祢市</v>
      </c>
      <c r="D210" s="104" t="s">
        <v>356</v>
      </c>
      <c r="E210" s="16" t="s">
        <v>350</v>
      </c>
      <c r="F210" s="21" t="s">
        <v>353</v>
      </c>
      <c r="G210" s="112" t="s">
        <v>354</v>
      </c>
      <c r="H210" s="98" t="s">
        <v>355</v>
      </c>
      <c r="I210" s="101">
        <v>39528</v>
      </c>
    </row>
    <row r="211" spans="1:9" s="13" customFormat="1" ht="12.75">
      <c r="A211" s="12"/>
      <c r="B211" s="14" t="s">
        <v>357</v>
      </c>
      <c r="C211" s="108"/>
      <c r="D211" s="105"/>
      <c r="E211" s="16" t="s">
        <v>351</v>
      </c>
      <c r="F211" s="21" t="s">
        <v>11</v>
      </c>
      <c r="G211" s="131"/>
      <c r="H211" s="99"/>
      <c r="I211" s="102"/>
    </row>
    <row r="212" spans="1:9" s="13" customFormat="1" ht="12.75">
      <c r="A212" s="12"/>
      <c r="B212" s="14" t="s">
        <v>357</v>
      </c>
      <c r="C212" s="109"/>
      <c r="D212" s="106"/>
      <c r="E212" s="16" t="s">
        <v>352</v>
      </c>
      <c r="F212" s="21" t="s">
        <v>11</v>
      </c>
      <c r="G212" s="113"/>
      <c r="H212" s="100"/>
      <c r="I212" s="103"/>
    </row>
    <row r="213" spans="1:9" s="13" customFormat="1" ht="12.75" customHeight="1">
      <c r="A213" s="12"/>
      <c r="B213" s="14" t="s">
        <v>149</v>
      </c>
      <c r="C213" s="121" t="str">
        <f>HYPERLINK("rule-file/chugoku/shunan.txt","周南市")</f>
        <v>周南市</v>
      </c>
      <c r="D213" s="104" t="s">
        <v>5</v>
      </c>
      <c r="E213" s="16" t="s">
        <v>42</v>
      </c>
      <c r="F213" s="21" t="s">
        <v>144</v>
      </c>
      <c r="G213" s="118" t="s">
        <v>273</v>
      </c>
      <c r="H213" s="98" t="s">
        <v>15</v>
      </c>
      <c r="I213" s="101">
        <v>37732</v>
      </c>
    </row>
    <row r="214" spans="1:9" s="13" customFormat="1" ht="25.5">
      <c r="A214" s="12"/>
      <c r="B214" s="14" t="s">
        <v>29</v>
      </c>
      <c r="C214" s="122"/>
      <c r="D214" s="105"/>
      <c r="E214" s="39" t="str">
        <f>HYPERLINK("rule-file/chugoku/shinnanyou.txt","新南陽市")</f>
        <v>新南陽市</v>
      </c>
      <c r="F214" s="47" t="s">
        <v>104</v>
      </c>
      <c r="G214" s="119"/>
      <c r="H214" s="99"/>
      <c r="I214" s="102"/>
    </row>
    <row r="215" spans="1:9" s="13" customFormat="1" ht="12.75">
      <c r="A215" s="12"/>
      <c r="B215" s="14" t="s">
        <v>43</v>
      </c>
      <c r="C215" s="122"/>
      <c r="D215" s="105"/>
      <c r="E215" s="16" t="s">
        <v>44</v>
      </c>
      <c r="F215" s="21" t="s">
        <v>12</v>
      </c>
      <c r="G215" s="119"/>
      <c r="H215" s="99"/>
      <c r="I215" s="102"/>
    </row>
    <row r="216" spans="1:9" s="13" customFormat="1" ht="12.75">
      <c r="A216" s="12"/>
      <c r="B216" s="14" t="s">
        <v>34</v>
      </c>
      <c r="C216" s="123"/>
      <c r="D216" s="106"/>
      <c r="E216" s="16" t="s">
        <v>45</v>
      </c>
      <c r="F216" s="21" t="s">
        <v>11</v>
      </c>
      <c r="G216" s="120"/>
      <c r="H216" s="100"/>
      <c r="I216" s="103"/>
    </row>
    <row r="217" spans="1:9" s="13" customFormat="1" ht="25.5">
      <c r="A217" s="12"/>
      <c r="B217" s="14" t="s">
        <v>29</v>
      </c>
      <c r="C217" s="121" t="str">
        <f>HYPERLINK("rule-file/chugoku/sanyoonoda.txt","山陽小野田市")</f>
        <v>山陽小野田市</v>
      </c>
      <c r="D217" s="104" t="s">
        <v>120</v>
      </c>
      <c r="E217" s="39" t="str">
        <f>HYPERLINK("rule-file/chugoku/onoda.txt","小野田市")</f>
        <v>小野田市</v>
      </c>
      <c r="F217" s="47" t="s">
        <v>105</v>
      </c>
      <c r="G217" s="118" t="s">
        <v>223</v>
      </c>
      <c r="H217" s="98" t="s">
        <v>15</v>
      </c>
      <c r="I217" s="101">
        <v>38433</v>
      </c>
    </row>
    <row r="218" spans="1:9" s="13" customFormat="1" ht="12.75">
      <c r="A218" s="12"/>
      <c r="B218" s="14" t="s">
        <v>149</v>
      </c>
      <c r="C218" s="123"/>
      <c r="D218" s="106"/>
      <c r="E218" s="16" t="s">
        <v>46</v>
      </c>
      <c r="F218" s="21" t="s">
        <v>16</v>
      </c>
      <c r="G218" s="120"/>
      <c r="H218" s="100"/>
      <c r="I218" s="103"/>
    </row>
    <row r="220" spans="1:9" ht="24" customHeight="1">
      <c r="F220" s="51" t="s">
        <v>233</v>
      </c>
    </row>
    <row r="221" spans="1:9" ht="24">
      <c r="F221" s="52" t="s">
        <v>232</v>
      </c>
    </row>
    <row r="222" spans="1:9" ht="27">
      <c r="F222" s="57" t="s">
        <v>274</v>
      </c>
    </row>
  </sheetData>
  <dataConsolidate/>
  <mergeCells count="238">
    <mergeCell ref="C206:C209"/>
    <mergeCell ref="D206:D209"/>
    <mergeCell ref="C152:C153"/>
    <mergeCell ref="C154:C162"/>
    <mergeCell ref="C164:C168"/>
    <mergeCell ref="C169:C173"/>
    <mergeCell ref="C191:C197"/>
    <mergeCell ref="D189:D190"/>
    <mergeCell ref="D198:D205"/>
    <mergeCell ref="D191:D197"/>
    <mergeCell ref="C135:C137"/>
    <mergeCell ref="C138:C139"/>
    <mergeCell ref="G138:G139"/>
    <mergeCell ref="H138:H139"/>
    <mergeCell ref="I138:I139"/>
    <mergeCell ref="D34:D36"/>
    <mergeCell ref="C34:C36"/>
    <mergeCell ref="C182:C187"/>
    <mergeCell ref="D182:D187"/>
    <mergeCell ref="D116:D119"/>
    <mergeCell ref="G116:G119"/>
    <mergeCell ref="H116:H119"/>
    <mergeCell ref="D149:D150"/>
    <mergeCell ref="H169:H173"/>
    <mergeCell ref="I169:I171"/>
    <mergeCell ref="H152:H153"/>
    <mergeCell ref="I152:I153"/>
    <mergeCell ref="H154:H162"/>
    <mergeCell ref="I154:I155"/>
    <mergeCell ref="I157:I162"/>
    <mergeCell ref="I116:I119"/>
    <mergeCell ref="G135:G137"/>
    <mergeCell ref="H135:H137"/>
    <mergeCell ref="I135:I137"/>
    <mergeCell ref="D135:D137"/>
    <mergeCell ref="D129:D134"/>
    <mergeCell ref="D120:D128"/>
    <mergeCell ref="D138:D139"/>
    <mergeCell ref="D217:D218"/>
    <mergeCell ref="C68:C73"/>
    <mergeCell ref="D105:D109"/>
    <mergeCell ref="D110:D112"/>
    <mergeCell ref="D113:D115"/>
    <mergeCell ref="C110:C112"/>
    <mergeCell ref="C113:C115"/>
    <mergeCell ref="C129:C134"/>
    <mergeCell ref="C146:C148"/>
    <mergeCell ref="C94:C96"/>
    <mergeCell ref="C97:C99"/>
    <mergeCell ref="C100:C104"/>
    <mergeCell ref="C105:C109"/>
    <mergeCell ref="C116:C119"/>
    <mergeCell ref="C120:C128"/>
    <mergeCell ref="C217:C218"/>
    <mergeCell ref="C174:C181"/>
    <mergeCell ref="C189:C190"/>
    <mergeCell ref="C198:C205"/>
    <mergeCell ref="D169:D173"/>
    <mergeCell ref="D174:D181"/>
    <mergeCell ref="D146:D148"/>
    <mergeCell ref="D152:D153"/>
    <mergeCell ref="D154:D162"/>
    <mergeCell ref="D97:D99"/>
    <mergeCell ref="D100:D104"/>
    <mergeCell ref="D63:D65"/>
    <mergeCell ref="D66:D67"/>
    <mergeCell ref="D81:D83"/>
    <mergeCell ref="D84:D86"/>
    <mergeCell ref="C213:C216"/>
    <mergeCell ref="C5:C13"/>
    <mergeCell ref="C16:C17"/>
    <mergeCell ref="C22:C24"/>
    <mergeCell ref="C44:C51"/>
    <mergeCell ref="C52:C56"/>
    <mergeCell ref="C57:C62"/>
    <mergeCell ref="C31:C32"/>
    <mergeCell ref="C39:C40"/>
    <mergeCell ref="C66:C67"/>
    <mergeCell ref="C26:C28"/>
    <mergeCell ref="C29:C30"/>
    <mergeCell ref="C149:C150"/>
    <mergeCell ref="C81:C83"/>
    <mergeCell ref="C84:C86"/>
    <mergeCell ref="C87:C91"/>
    <mergeCell ref="D213:D216"/>
    <mergeCell ref="D164:D168"/>
    <mergeCell ref="B1:F1"/>
    <mergeCell ref="D5:D13"/>
    <mergeCell ref="D16:D17"/>
    <mergeCell ref="D22:D24"/>
    <mergeCell ref="D44:D51"/>
    <mergeCell ref="D52:D56"/>
    <mergeCell ref="D57:D62"/>
    <mergeCell ref="D68:D73"/>
    <mergeCell ref="D87:D91"/>
    <mergeCell ref="I113:I115"/>
    <mergeCell ref="H213:H216"/>
    <mergeCell ref="I213:I216"/>
    <mergeCell ref="H174:H181"/>
    <mergeCell ref="I174:I181"/>
    <mergeCell ref="H189:H190"/>
    <mergeCell ref="I189:I190"/>
    <mergeCell ref="H217:H218"/>
    <mergeCell ref="I217:I218"/>
    <mergeCell ref="H182:H187"/>
    <mergeCell ref="I182:I187"/>
    <mergeCell ref="H206:H209"/>
    <mergeCell ref="I206:I209"/>
    <mergeCell ref="H198:H205"/>
    <mergeCell ref="I198:I205"/>
    <mergeCell ref="H191:H197"/>
    <mergeCell ref="I191:I197"/>
    <mergeCell ref="H164:H168"/>
    <mergeCell ref="I164:I166"/>
    <mergeCell ref="I167:I168"/>
    <mergeCell ref="H120:H128"/>
    <mergeCell ref="I120:I128"/>
    <mergeCell ref="H149:H150"/>
    <mergeCell ref="I149:I150"/>
    <mergeCell ref="I129:I134"/>
    <mergeCell ref="I146:I148"/>
    <mergeCell ref="H5:H13"/>
    <mergeCell ref="I5:I13"/>
    <mergeCell ref="H16:H17"/>
    <mergeCell ref="I16:I17"/>
    <mergeCell ref="H22:H24"/>
    <mergeCell ref="I22:I24"/>
    <mergeCell ref="H44:H51"/>
    <mergeCell ref="I44:I51"/>
    <mergeCell ref="H63:H65"/>
    <mergeCell ref="I63:I65"/>
    <mergeCell ref="H52:H56"/>
    <mergeCell ref="I52:I56"/>
    <mergeCell ref="H57:H62"/>
    <mergeCell ref="I57:I62"/>
    <mergeCell ref="H26:H28"/>
    <mergeCell ref="I26:I28"/>
    <mergeCell ref="H29:H30"/>
    <mergeCell ref="I29:I30"/>
    <mergeCell ref="I31:I32"/>
    <mergeCell ref="I39:I40"/>
    <mergeCell ref="H34:H36"/>
    <mergeCell ref="I34:I36"/>
    <mergeCell ref="G213:G216"/>
    <mergeCell ref="G217:G218"/>
    <mergeCell ref="G198:G205"/>
    <mergeCell ref="G189:G190"/>
    <mergeCell ref="G5:G13"/>
    <mergeCell ref="G16:G17"/>
    <mergeCell ref="G22:G24"/>
    <mergeCell ref="G68:G73"/>
    <mergeCell ref="G63:G65"/>
    <mergeCell ref="G174:G181"/>
    <mergeCell ref="G44:G51"/>
    <mergeCell ref="G26:G28"/>
    <mergeCell ref="G75:G76"/>
    <mergeCell ref="G149:G150"/>
    <mergeCell ref="G191:G197"/>
    <mergeCell ref="G169:G173"/>
    <mergeCell ref="G154:G162"/>
    <mergeCell ref="G164:G168"/>
    <mergeCell ref="G152:G153"/>
    <mergeCell ref="G34:G36"/>
    <mergeCell ref="G210:G212"/>
    <mergeCell ref="G182:G187"/>
    <mergeCell ref="G206:G209"/>
    <mergeCell ref="G129:G134"/>
    <mergeCell ref="G146:G148"/>
    <mergeCell ref="G120:G128"/>
    <mergeCell ref="D39:D40"/>
    <mergeCell ref="G87:G91"/>
    <mergeCell ref="H129:H134"/>
    <mergeCell ref="H146:H148"/>
    <mergeCell ref="H110:H112"/>
    <mergeCell ref="H113:H115"/>
    <mergeCell ref="H39:H40"/>
    <mergeCell ref="G94:G96"/>
    <mergeCell ref="G97:G99"/>
    <mergeCell ref="G100:G104"/>
    <mergeCell ref="G105:G109"/>
    <mergeCell ref="G113:G115"/>
    <mergeCell ref="G81:G83"/>
    <mergeCell ref="G84:G86"/>
    <mergeCell ref="H84:H86"/>
    <mergeCell ref="H87:H91"/>
    <mergeCell ref="H66:H67"/>
    <mergeCell ref="H81:H83"/>
    <mergeCell ref="H68:H73"/>
    <mergeCell ref="H100:H104"/>
    <mergeCell ref="H75:H76"/>
    <mergeCell ref="G14:G15"/>
    <mergeCell ref="H14:H15"/>
    <mergeCell ref="I14:I15"/>
    <mergeCell ref="H31:H32"/>
    <mergeCell ref="D29:D30"/>
    <mergeCell ref="G37:G38"/>
    <mergeCell ref="H37:H38"/>
    <mergeCell ref="D31:D32"/>
    <mergeCell ref="G110:G112"/>
    <mergeCell ref="I87:I91"/>
    <mergeCell ref="I66:I67"/>
    <mergeCell ref="I81:I83"/>
    <mergeCell ref="I68:I73"/>
    <mergeCell ref="I100:I104"/>
    <mergeCell ref="I75:I76"/>
    <mergeCell ref="I84:I86"/>
    <mergeCell ref="H105:H109"/>
    <mergeCell ref="I105:I109"/>
    <mergeCell ref="H94:H96"/>
    <mergeCell ref="I94:I96"/>
    <mergeCell ref="H97:H99"/>
    <mergeCell ref="I97:I99"/>
    <mergeCell ref="I110:I112"/>
    <mergeCell ref="D94:D96"/>
    <mergeCell ref="H210:H212"/>
    <mergeCell ref="I210:I212"/>
    <mergeCell ref="D210:D212"/>
    <mergeCell ref="C210:C212"/>
    <mergeCell ref="D14:D15"/>
    <mergeCell ref="C14:C15"/>
    <mergeCell ref="G78:G79"/>
    <mergeCell ref="H78:H79"/>
    <mergeCell ref="I78:I79"/>
    <mergeCell ref="C78:C79"/>
    <mergeCell ref="D78:D79"/>
    <mergeCell ref="I37:I38"/>
    <mergeCell ref="C37:C38"/>
    <mergeCell ref="D37:D38"/>
    <mergeCell ref="G52:G56"/>
    <mergeCell ref="G57:G62"/>
    <mergeCell ref="C63:C65"/>
    <mergeCell ref="G31:G32"/>
    <mergeCell ref="G39:G40"/>
    <mergeCell ref="G29:G30"/>
    <mergeCell ref="G66:G67"/>
    <mergeCell ref="D26:D28"/>
    <mergeCell ref="C75:C76"/>
    <mergeCell ref="D75:D76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&amp;R&amp;A　&amp;P／&amp;N</oddFooter>
  </headerFooter>
  <rowBreaks count="4" manualBreakCount="4">
    <brk id="33" max="16383" man="1"/>
    <brk id="67" max="16383" man="1"/>
    <brk id="99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</dc:creator>
  <cp:lastModifiedBy>Hayashi</cp:lastModifiedBy>
  <cp:lastPrinted>2010-02-01T04:11:03Z</cp:lastPrinted>
  <dcterms:created xsi:type="dcterms:W3CDTF">2006-09-11T07:22:43Z</dcterms:created>
  <dcterms:modified xsi:type="dcterms:W3CDTF">2014-02-05T05:09:04Z</dcterms:modified>
</cp:coreProperties>
</file>