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715" windowHeight="8640"/>
  </bookViews>
  <sheets>
    <sheet name="関東" sheetId="1" r:id="rId1"/>
  </sheets>
  <calcPr calcId="145621"/>
</workbook>
</file>

<file path=xl/calcChain.xml><?xml version="1.0" encoding="utf-8"?>
<calcChain xmlns="http://schemas.openxmlformats.org/spreadsheetml/2006/main">
  <c r="C147" i="1" l="1"/>
  <c r="C148" i="1"/>
  <c r="C122" i="1"/>
  <c r="C111" i="1"/>
  <c r="C18" i="1"/>
  <c r="C9" i="1"/>
  <c r="C106" i="1"/>
  <c r="C108" i="1"/>
  <c r="C89" i="1"/>
  <c r="C85" i="1"/>
  <c r="C135" i="1"/>
  <c r="C76" i="1"/>
  <c r="C60" i="1"/>
  <c r="C16" i="1"/>
  <c r="E135" i="1"/>
  <c r="E112" i="1"/>
  <c r="E111" i="1"/>
  <c r="E60" i="1"/>
  <c r="C183" i="1"/>
  <c r="C144" i="1"/>
  <c r="C129" i="1"/>
  <c r="C56" i="1"/>
  <c r="C50" i="1"/>
  <c r="C22" i="1"/>
  <c r="C70" i="1"/>
  <c r="C173" i="1"/>
  <c r="C157" i="1"/>
  <c r="C142" i="1"/>
  <c r="C52" i="1"/>
  <c r="C11" i="1"/>
  <c r="C37" i="1"/>
  <c r="C42" i="1"/>
  <c r="C150" i="1"/>
  <c r="E150" i="1"/>
  <c r="C170" i="1"/>
  <c r="C38" i="1"/>
  <c r="E152" i="1"/>
  <c r="C81" i="1"/>
  <c r="C20" i="1"/>
  <c r="C55" i="1"/>
  <c r="C152" i="1"/>
  <c r="C187" i="1"/>
  <c r="C179" i="1"/>
  <c r="C176" i="1"/>
  <c r="C141" i="1"/>
  <c r="C125" i="1"/>
  <c r="C120" i="1"/>
  <c r="C68" i="1"/>
  <c r="C65" i="1"/>
  <c r="C44" i="1"/>
  <c r="C48" i="1"/>
  <c r="C178" i="1"/>
  <c r="C171" i="1"/>
  <c r="C161" i="1"/>
  <c r="C119" i="1"/>
  <c r="C166" i="1"/>
  <c r="C58" i="1"/>
  <c r="E26" i="1"/>
  <c r="C145" i="1"/>
  <c r="C126" i="1"/>
  <c r="C96" i="1"/>
  <c r="E14" i="1"/>
  <c r="C57" i="1"/>
  <c r="C31" i="1"/>
  <c r="C17" i="1"/>
  <c r="C186" i="1"/>
  <c r="C182" i="1"/>
  <c r="C181" i="1"/>
  <c r="C180" i="1"/>
  <c r="C177" i="1"/>
  <c r="C175" i="1"/>
  <c r="C174" i="1"/>
  <c r="C172" i="1"/>
  <c r="C169" i="1"/>
  <c r="C168" i="1"/>
  <c r="C167" i="1"/>
  <c r="C165" i="1"/>
  <c r="C164" i="1"/>
  <c r="C163" i="1"/>
  <c r="C162" i="1"/>
  <c r="C160" i="1"/>
  <c r="C159" i="1"/>
  <c r="C158" i="1"/>
  <c r="C156" i="1"/>
  <c r="C155" i="1"/>
  <c r="C154" i="1"/>
  <c r="C153" i="1"/>
  <c r="E116" i="1"/>
  <c r="E103" i="1"/>
  <c r="C151" i="1"/>
  <c r="C149" i="1"/>
  <c r="C146" i="1"/>
  <c r="C143" i="1"/>
  <c r="C140" i="1"/>
  <c r="C139" i="1"/>
  <c r="C134" i="1"/>
  <c r="C133" i="1"/>
  <c r="C132" i="1"/>
  <c r="C131" i="1"/>
  <c r="C130" i="1"/>
  <c r="C128" i="1"/>
  <c r="C127" i="1"/>
  <c r="C110" i="1"/>
  <c r="C103" i="1"/>
  <c r="C102" i="1"/>
  <c r="C98" i="1"/>
  <c r="C97" i="1"/>
  <c r="C84" i="1"/>
  <c r="C78" i="1"/>
  <c r="E70" i="1"/>
  <c r="E49" i="1"/>
  <c r="C75" i="1"/>
  <c r="C59" i="1"/>
  <c r="C35" i="1"/>
  <c r="C34" i="1"/>
  <c r="C32" i="1"/>
  <c r="C29" i="1"/>
  <c r="C26" i="1"/>
  <c r="C14" i="1"/>
  <c r="C7" i="1"/>
  <c r="C5" i="1"/>
  <c r="C4" i="1"/>
</calcChain>
</file>

<file path=xl/sharedStrings.xml><?xml version="1.0" encoding="utf-8"?>
<sst xmlns="http://schemas.openxmlformats.org/spreadsheetml/2006/main" count="591" uniqueCount="312">
  <si>
    <t>水戸市条例</t>
    <rPh sb="0" eb="3">
      <t>ミトシ</t>
    </rPh>
    <rPh sb="3" eb="5">
      <t>ジョウレイ</t>
    </rPh>
    <phoneticPr fontId="3"/>
  </si>
  <si>
    <t>日立市条例</t>
    <rPh sb="0" eb="3">
      <t>ヒタチシ</t>
    </rPh>
    <rPh sb="3" eb="5">
      <t>ジョウレイ</t>
    </rPh>
    <phoneticPr fontId="3"/>
  </si>
  <si>
    <t>旧石岡市条例</t>
    <rPh sb="0" eb="1">
      <t>キュウ</t>
    </rPh>
    <rPh sb="1" eb="4">
      <t>イシオカシ</t>
    </rPh>
    <rPh sb="4" eb="6">
      <t>ジョウレイ</t>
    </rPh>
    <phoneticPr fontId="3"/>
  </si>
  <si>
    <t>旧笠間市条例</t>
    <rPh sb="0" eb="1">
      <t>キュウ</t>
    </rPh>
    <rPh sb="1" eb="3">
      <t>カサマ</t>
    </rPh>
    <rPh sb="3" eb="4">
      <t>シ</t>
    </rPh>
    <rPh sb="4" eb="6">
      <t>ジョウレイ</t>
    </rPh>
    <phoneticPr fontId="3"/>
  </si>
  <si>
    <t>取手市条例</t>
    <rPh sb="0" eb="3">
      <t>トリデシ</t>
    </rPh>
    <rPh sb="3" eb="5">
      <t>ジョウレイ</t>
    </rPh>
    <phoneticPr fontId="3"/>
  </si>
  <si>
    <t>大田原市条例</t>
    <rPh sb="0" eb="4">
      <t>オオタワラシ</t>
    </rPh>
    <rPh sb="4" eb="6">
      <t>ジョウレイ</t>
    </rPh>
    <phoneticPr fontId="3"/>
  </si>
  <si>
    <t>前橋市条例</t>
    <rPh sb="0" eb="3">
      <t>マエバシシ</t>
    </rPh>
    <rPh sb="3" eb="5">
      <t>ジョウレイ</t>
    </rPh>
    <phoneticPr fontId="3"/>
  </si>
  <si>
    <t>さいたま市条例</t>
    <rPh sb="4" eb="5">
      <t>シ</t>
    </rPh>
    <rPh sb="5" eb="7">
      <t>ジョウレイ</t>
    </rPh>
    <phoneticPr fontId="3"/>
  </si>
  <si>
    <t>旧熊谷市条例</t>
    <rPh sb="0" eb="1">
      <t>キュウ</t>
    </rPh>
    <rPh sb="1" eb="4">
      <t>クマガヤシ</t>
    </rPh>
    <rPh sb="4" eb="6">
      <t>ジョウレイ</t>
    </rPh>
    <phoneticPr fontId="3"/>
  </si>
  <si>
    <t>相模原市条例</t>
    <rPh sb="0" eb="4">
      <t>サガミハラシ</t>
    </rPh>
    <rPh sb="4" eb="6">
      <t>ジョウレイ</t>
    </rPh>
    <phoneticPr fontId="3"/>
  </si>
  <si>
    <t>都道府県</t>
    <rPh sb="0" eb="4">
      <t>トドウフケン</t>
    </rPh>
    <phoneticPr fontId="3"/>
  </si>
  <si>
    <t>基礎となった条例</t>
    <rPh sb="0" eb="2">
      <t>キソ</t>
    </rPh>
    <rPh sb="6" eb="8">
      <t>ジョウレイ</t>
    </rPh>
    <phoneticPr fontId="3"/>
  </si>
  <si>
    <t>合併の
方式</t>
    <rPh sb="0" eb="2">
      <t>ガッペイ</t>
    </rPh>
    <rPh sb="4" eb="6">
      <t>ホウシキ</t>
    </rPh>
    <phoneticPr fontId="3"/>
  </si>
  <si>
    <t>合併期日</t>
    <rPh sb="0" eb="2">
      <t>ガッペイ</t>
    </rPh>
    <rPh sb="2" eb="4">
      <t>キジツ</t>
    </rPh>
    <phoneticPr fontId="3"/>
  </si>
  <si>
    <t>編入</t>
    <rPh sb="0" eb="2">
      <t>ヘンニュウ</t>
    </rPh>
    <phoneticPr fontId="3"/>
  </si>
  <si>
    <t>なし</t>
    <phoneticPr fontId="3"/>
  </si>
  <si>
    <t>新設</t>
    <rPh sb="0" eb="2">
      <t>シンセツ</t>
    </rPh>
    <phoneticPr fontId="3"/>
  </si>
  <si>
    <t>なし</t>
    <phoneticPr fontId="3"/>
  </si>
  <si>
    <t>ひたちなか市男女共同参画推進条例　　（2003年4月1日施行）</t>
    <rPh sb="5" eb="6">
      <t>シ</t>
    </rPh>
    <rPh sb="6" eb="12">
      <t>サンカク</t>
    </rPh>
    <rPh sb="12" eb="14">
      <t>スイシン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</si>
  <si>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栃木県男女共同参画推進条例　　（2003年4月1日施行）</t>
    <rPh sb="0" eb="3">
      <t>トチギケン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</si>
  <si>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宇都宮市男女共同参画推進条例　　（2003年7月1日施行）</t>
    <rPh sb="0" eb="4">
      <t>ウツノミヤシ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</si>
  <si>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足利市男女共同参画推進条例　　（2004年4月1日施行）</t>
    <rPh sb="0" eb="3">
      <t>アシカガシ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</si>
  <si>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小山市男女共同参画推進条例　　（2004年7月1日施行）</t>
    <rPh sb="0" eb="3">
      <t>オヤマシ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</si>
  <si>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館林市男女共同参画推進条例　　（2005年4月1日施行）</t>
    <rPh sb="0" eb="2">
      <t>タテバヤシ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</si>
  <si>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川越市男女共同参画推進条例　　（2001年12月21日施行）</t>
    <rPh sb="0" eb="3">
      <t>カワゴエシ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6" eb="27">
      <t>ニチ</t>
    </rPh>
    <rPh sb="27" eb="29">
      <t>セコウ</t>
    </rPh>
    <phoneticPr fontId="3"/>
  </si>
  <si>
    <t>所沢市男女共同参画推進条例　　（2005年1月1日施行）</t>
    <rPh sb="0" eb="3">
      <t>トコロザワシ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</si>
  <si>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草加市くらしを支えあう男女共同参画社会づくり条例　　（2004年10月1日施行）</t>
    <rPh sb="0" eb="3">
      <t>ソウカシ</t>
    </rPh>
    <rPh sb="7" eb="8">
      <t>ササ</t>
    </rPh>
    <rPh sb="11" eb="17">
      <t>サンカク</t>
    </rPh>
    <rPh sb="17" eb="19">
      <t>シャカイ</t>
    </rPh>
    <rPh sb="22" eb="24">
      <t>ジョウレイ</t>
    </rPh>
    <rPh sb="31" eb="32">
      <t>ネン</t>
    </rPh>
    <rPh sb="34" eb="35">
      <t>ガツ</t>
    </rPh>
    <rPh sb="36" eb="37">
      <t>ニチ</t>
    </rPh>
    <rPh sb="37" eb="39">
      <t>セコウ</t>
    </rPh>
    <phoneticPr fontId="3"/>
  </si>
  <si>
    <t>蕨市男女共同参画パートナーシップ条例　　（2003年6月1日施行）</t>
    <rPh sb="0" eb="2">
      <t>ワラビシ</t>
    </rPh>
    <rPh sb="2" eb="8">
      <t>サンカク</t>
    </rPh>
    <rPh sb="16" eb="18">
      <t>ジョウレイ</t>
    </rPh>
    <rPh sb="25" eb="26">
      <t>ネン</t>
    </rPh>
    <rPh sb="27" eb="28">
      <t>ガツ</t>
    </rPh>
    <rPh sb="29" eb="30">
      <t>ニチ</t>
    </rPh>
    <rPh sb="30" eb="32">
      <t>セコウ</t>
    </rPh>
    <phoneticPr fontId="3"/>
  </si>
  <si>
    <t>和光市男女共同参画推進条例　　（2005年4月1日施行）</t>
    <rPh sb="0" eb="3">
      <t>ワコウシ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</si>
  <si>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北本市男女共同参画推進条例　　（2006年7月1日施行）</t>
    <rPh sb="0" eb="3">
      <t>キタモトシ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</si>
  <si>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坂戸市男女共同参画推進条例　　（2004年7月1日施行）</t>
    <rPh sb="0" eb="3">
      <t>サカドシ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</si>
  <si>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吉川市男女共同参画推進条例　　（2004年4月1日施行）</t>
    <rPh sb="0" eb="3">
      <t>ヨシカワシ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</si>
  <si>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松伏町男女共同参画推進条例　　（2004年4月1日施行）</t>
    <rPh sb="0" eb="1">
      <t>マツ</t>
    </rPh>
    <rPh sb="1" eb="2">
      <t>フ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</si>
  <si>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千葉市男女共同参画ハーモニー条例　　（2003年4月1日施行）</t>
    <rPh sb="0" eb="3">
      <t>チバシ</t>
    </rPh>
    <rPh sb="3" eb="9">
      <t>サンカク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</si>
  <si>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佐倉市男女平等参画推進条例　　（2003年4月1日施行）</t>
    <rPh sb="0" eb="3">
      <t>サクラシ</t>
    </rPh>
    <rPh sb="3" eb="5">
      <t>ダンジョ</t>
    </rPh>
    <rPh sb="5" eb="7">
      <t>ビョウドウ</t>
    </rPh>
    <rPh sb="7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</si>
  <si>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習志野市男女共同参画推進条例　　（2004年7月1日施行）</t>
    <rPh sb="0" eb="4">
      <t>ナラシノシ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</si>
  <si>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市原市男女共同参画社会づくり条例　　（2005年4月1日施行）</t>
    <rPh sb="0" eb="2">
      <t>イチハラ</t>
    </rPh>
    <rPh sb="2" eb="3">
      <t>シ</t>
    </rPh>
    <rPh sb="3" eb="9">
      <t>サンカク</t>
    </rPh>
    <rPh sb="9" eb="11">
      <t>シャカイ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</si>
  <si>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我孫子市男女共同参画条例　　（2006年7月1日施行）</t>
    <rPh sb="0" eb="4">
      <t>アビコシ</t>
    </rPh>
    <rPh sb="4" eb="10">
      <t>サンカク</t>
    </rPh>
    <rPh sb="10" eb="12">
      <t>ジョウレイ</t>
    </rPh>
    <rPh sb="19" eb="20">
      <t>ネン</t>
    </rPh>
    <rPh sb="21" eb="22">
      <t>ガツ</t>
    </rPh>
    <rPh sb="23" eb="24">
      <t>ニチ</t>
    </rPh>
    <rPh sb="24" eb="26">
      <t>セコウ</t>
    </rPh>
    <phoneticPr fontId="3"/>
  </si>
  <si>
    <t>東京都男女平等参画基本条例　　（2000年4月1日施行）</t>
    <rPh sb="0" eb="3">
      <t>トウキョウト</t>
    </rPh>
    <rPh sb="3" eb="5">
      <t>ダンジョ</t>
    </rPh>
    <rPh sb="5" eb="7">
      <t>ビョウドウ</t>
    </rPh>
    <rPh sb="7" eb="9">
      <t>サンカク</t>
    </rPh>
    <rPh sb="9" eb="11">
      <t>キホン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</si>
  <si>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八郷町</t>
    <rPh sb="0" eb="1">
      <t>ハチ</t>
    </rPh>
    <rPh sb="1" eb="2">
      <t>サト</t>
    </rPh>
    <rPh sb="2" eb="3">
      <t>マチ</t>
    </rPh>
    <phoneticPr fontId="3"/>
  </si>
  <si>
    <t>笠間市男女共同参画推進条例
　（2004年4月1日施行）</t>
    <rPh sb="0" eb="3">
      <t>カサマシ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</si>
  <si>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友部町</t>
    <rPh sb="0" eb="3">
      <t>トモベマチ</t>
    </rPh>
    <phoneticPr fontId="3"/>
  </si>
  <si>
    <t>岩間町</t>
    <rPh sb="0" eb="3">
      <t>イワママチ</t>
    </rPh>
    <phoneticPr fontId="3"/>
  </si>
  <si>
    <t>取手市</t>
    <rPh sb="0" eb="3">
      <t>トリデシ</t>
    </rPh>
    <phoneticPr fontId="3"/>
  </si>
  <si>
    <t>取手市男女共同参画推進条例
　（2005年1月4日施行）</t>
    <rPh sb="0" eb="3">
      <t>トリデシ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</si>
  <si>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藤代町</t>
    <rPh sb="0" eb="3">
      <t>フジシロマチ</t>
    </rPh>
    <phoneticPr fontId="3"/>
  </si>
  <si>
    <t>つくば市</t>
    <rPh sb="3" eb="4">
      <t>シ</t>
    </rPh>
    <phoneticPr fontId="3"/>
  </si>
  <si>
    <t>茎崎町</t>
    <rPh sb="0" eb="2">
      <t>クキザキ</t>
    </rPh>
    <rPh sb="2" eb="3">
      <t>チョウ</t>
    </rPh>
    <phoneticPr fontId="3"/>
  </si>
  <si>
    <t>潮来町</t>
    <rPh sb="0" eb="3">
      <t>イタコマチ</t>
    </rPh>
    <phoneticPr fontId="3"/>
  </si>
  <si>
    <t>牛堀町</t>
    <rPh sb="0" eb="3">
      <t>ウシボリマチ</t>
    </rPh>
    <phoneticPr fontId="3"/>
  </si>
  <si>
    <t>神栖町</t>
    <rPh sb="0" eb="3">
      <t>カミスマチ</t>
    </rPh>
    <phoneticPr fontId="3"/>
  </si>
  <si>
    <t>波崎町男女共同参画推進条例
　（2002年4月1日施行）</t>
    <rPh sb="0" eb="3">
      <t>ハサキマチ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</si>
  <si>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栃木県</t>
  </si>
  <si>
    <t>日野市男女平等基本条例　　（2002年4月1日施行）</t>
    <rPh sb="0" eb="3">
      <t>ヒノシ</t>
    </rPh>
    <rPh sb="3" eb="5">
      <t>ダンジョ</t>
    </rPh>
    <rPh sb="5" eb="7">
      <t>ビョウドウ</t>
    </rPh>
    <rPh sb="7" eb="9">
      <t>キホン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phoneticPr fontId="3"/>
  </si>
  <si>
    <t>東村山市男女共同参画条例　　（2006年7月1日施行）</t>
    <rPh sb="0" eb="4">
      <t>ヒガシムラヤマシ</t>
    </rPh>
    <rPh sb="4" eb="10">
      <t>サンカク</t>
    </rPh>
    <rPh sb="10" eb="12">
      <t>ジョウレイ</t>
    </rPh>
    <rPh sb="19" eb="20">
      <t>ネン</t>
    </rPh>
    <rPh sb="21" eb="22">
      <t>ガツ</t>
    </rPh>
    <rPh sb="23" eb="24">
      <t>ニチ</t>
    </rPh>
    <rPh sb="24" eb="26">
      <t>セコウ</t>
    </rPh>
    <phoneticPr fontId="3"/>
  </si>
  <si>
    <t>東大和市男女平等を基本とした男女共同参画の推進に関する条例　　（2005年3月31日施行）</t>
    <rPh sb="0" eb="4">
      <t>ヒガシヤマトシ</t>
    </rPh>
    <rPh sb="4" eb="6">
      <t>ダンジョ</t>
    </rPh>
    <rPh sb="6" eb="8">
      <t>ビョウドウ</t>
    </rPh>
    <rPh sb="9" eb="11">
      <t>キホン</t>
    </rPh>
    <rPh sb="14" eb="20">
      <t>サンカク</t>
    </rPh>
    <rPh sb="21" eb="23">
      <t>スイシン</t>
    </rPh>
    <rPh sb="24" eb="25">
      <t>カン</t>
    </rPh>
    <rPh sb="27" eb="29">
      <t>ジョウレイ</t>
    </rPh>
    <rPh sb="36" eb="37">
      <t>ネン</t>
    </rPh>
    <rPh sb="38" eb="39">
      <t>ガツ</t>
    </rPh>
    <rPh sb="41" eb="42">
      <t>ニチ</t>
    </rPh>
    <rPh sb="42" eb="44">
      <t>セコウ</t>
    </rPh>
    <phoneticPr fontId="3"/>
  </si>
  <si>
    <t>埼玉県</t>
    <phoneticPr fontId="3"/>
  </si>
  <si>
    <t>埼玉県</t>
    <phoneticPr fontId="3"/>
  </si>
  <si>
    <t>深谷市</t>
    <rPh sb="0" eb="3">
      <t>フカヤシ</t>
    </rPh>
    <phoneticPr fontId="3"/>
  </si>
  <si>
    <t>相模原市</t>
    <rPh sb="0" eb="4">
      <t>サガミハラシ</t>
    </rPh>
    <phoneticPr fontId="3"/>
  </si>
  <si>
    <t>津久井町</t>
    <rPh sb="0" eb="4">
      <t>ツクイマチ</t>
    </rPh>
    <phoneticPr fontId="3"/>
  </si>
  <si>
    <t>相模湖町</t>
    <rPh sb="0" eb="4">
      <t>サガミコマチ</t>
    </rPh>
    <phoneticPr fontId="3"/>
  </si>
  <si>
    <t>新規</t>
    <rPh sb="0" eb="2">
      <t>シンキ</t>
    </rPh>
    <phoneticPr fontId="3"/>
  </si>
  <si>
    <t>なし</t>
    <phoneticPr fontId="3"/>
  </si>
  <si>
    <t>茨城県</t>
  </si>
  <si>
    <t>水戸市</t>
    <rPh sb="0" eb="3">
      <t>ミトシ</t>
    </rPh>
    <phoneticPr fontId="3"/>
  </si>
  <si>
    <t>茨城県</t>
    <rPh sb="0" eb="2">
      <t>イバラキ</t>
    </rPh>
    <rPh sb="2" eb="3">
      <t>ケン</t>
    </rPh>
    <phoneticPr fontId="3"/>
  </si>
  <si>
    <t>内原町</t>
    <rPh sb="0" eb="3">
      <t>ウチハラマチ</t>
    </rPh>
    <phoneticPr fontId="3"/>
  </si>
  <si>
    <t>日立市</t>
    <rPh sb="0" eb="3">
      <t>ヒタチシ</t>
    </rPh>
    <phoneticPr fontId="3"/>
  </si>
  <si>
    <t>日立市男女共同参画社会基本条例　（2001年12月28日施行）</t>
    <rPh sb="0" eb="3">
      <t>ヒタチシ</t>
    </rPh>
    <rPh sb="3" eb="9">
      <t>サンカク</t>
    </rPh>
    <rPh sb="9" eb="11">
      <t>シャカイ</t>
    </rPh>
    <rPh sb="11" eb="13">
      <t>キホン</t>
    </rPh>
    <rPh sb="13" eb="15">
      <t>ジョウレイ</t>
    </rPh>
    <rPh sb="21" eb="22">
      <t>ネン</t>
    </rPh>
    <rPh sb="24" eb="25">
      <t>ガツ</t>
    </rPh>
    <rPh sb="27" eb="28">
      <t>ニチ</t>
    </rPh>
    <rPh sb="28" eb="30">
      <t>セコウ</t>
    </rPh>
    <phoneticPr fontId="3"/>
  </si>
  <si>
    <t>十王町</t>
    <rPh sb="0" eb="3">
      <t>ジュウオウチョウ</t>
    </rPh>
    <phoneticPr fontId="3"/>
  </si>
  <si>
    <t>石岡市男女共同参画条例
　（2004年4月1日施行）</t>
    <rPh sb="0" eb="3">
      <t>イシオカシ</t>
    </rPh>
    <rPh sb="3" eb="9">
      <t>サンカク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phoneticPr fontId="3"/>
  </si>
  <si>
    <t>自治体名</t>
    <rPh sb="0" eb="2">
      <t>ジチ</t>
    </rPh>
    <rPh sb="2" eb="3">
      <t>タイ</t>
    </rPh>
    <rPh sb="3" eb="4">
      <t>メイ</t>
    </rPh>
    <phoneticPr fontId="3"/>
  </si>
  <si>
    <t>現行条例</t>
    <rPh sb="0" eb="2">
      <t>ゲンコウ</t>
    </rPh>
    <rPh sb="2" eb="4">
      <t>ジョウレイ</t>
    </rPh>
    <phoneticPr fontId="3"/>
  </si>
  <si>
    <t>合併した自治体</t>
    <rPh sb="0" eb="2">
      <t>ガッペイ</t>
    </rPh>
    <rPh sb="4" eb="6">
      <t>ジチ</t>
    </rPh>
    <rPh sb="6" eb="7">
      <t>タイ</t>
    </rPh>
    <phoneticPr fontId="3"/>
  </si>
  <si>
    <t>今市市男女共同参画推進条例
　（2004年6月23日施行）</t>
    <rPh sb="0" eb="3">
      <t>イマイチシ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</si>
  <si>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日光市</t>
    <rPh sb="0" eb="3">
      <t>ニッコウシ</t>
    </rPh>
    <phoneticPr fontId="3"/>
  </si>
  <si>
    <t>足尾町</t>
    <rPh sb="0" eb="2">
      <t>アシオ</t>
    </rPh>
    <rPh sb="2" eb="3">
      <t>チョウ</t>
    </rPh>
    <phoneticPr fontId="3"/>
  </si>
  <si>
    <t>栃木県</t>
    <phoneticPr fontId="3"/>
  </si>
  <si>
    <t>藤原町</t>
    <rPh sb="0" eb="3">
      <t>フジワラチョウ</t>
    </rPh>
    <phoneticPr fontId="3"/>
  </si>
  <si>
    <t>栃木県</t>
    <phoneticPr fontId="3"/>
  </si>
  <si>
    <t>栗山村</t>
    <rPh sb="0" eb="3">
      <t>クリヤマムラ</t>
    </rPh>
    <phoneticPr fontId="3"/>
  </si>
  <si>
    <t>大田原市</t>
    <rPh sb="0" eb="4">
      <t>オオタワラシ</t>
    </rPh>
    <phoneticPr fontId="3"/>
  </si>
  <si>
    <t>編入</t>
    <rPh sb="0" eb="1">
      <t>ヘン</t>
    </rPh>
    <rPh sb="1" eb="2">
      <t>ニュウ</t>
    </rPh>
    <phoneticPr fontId="3"/>
  </si>
  <si>
    <t>湯津上村</t>
    <rPh sb="0" eb="1">
      <t>ユ</t>
    </rPh>
    <rPh sb="1" eb="2">
      <t>ツ</t>
    </rPh>
    <rPh sb="2" eb="3">
      <t>ウエ</t>
    </rPh>
    <rPh sb="3" eb="4">
      <t>ムラ</t>
    </rPh>
    <phoneticPr fontId="3"/>
  </si>
  <si>
    <t>黒羽町</t>
    <rPh sb="0" eb="2">
      <t>クロハネ</t>
    </rPh>
    <rPh sb="2" eb="3">
      <t>マチ</t>
    </rPh>
    <phoneticPr fontId="3"/>
  </si>
  <si>
    <t>群馬県</t>
  </si>
  <si>
    <t>前橋市</t>
    <rPh sb="0" eb="3">
      <t>マエバシシ</t>
    </rPh>
    <phoneticPr fontId="3"/>
  </si>
  <si>
    <t>大胡町</t>
    <rPh sb="0" eb="2">
      <t>オオコ</t>
    </rPh>
    <rPh sb="2" eb="3">
      <t>マチ</t>
    </rPh>
    <phoneticPr fontId="3"/>
  </si>
  <si>
    <t>群馬県</t>
    <phoneticPr fontId="3"/>
  </si>
  <si>
    <t>宮城村</t>
    <rPh sb="0" eb="3">
      <t>ミヤギムラ</t>
    </rPh>
    <phoneticPr fontId="3"/>
  </si>
  <si>
    <t>粕川村</t>
    <rPh sb="0" eb="2">
      <t>カスカワ</t>
    </rPh>
    <rPh sb="2" eb="3">
      <t>ムラ</t>
    </rPh>
    <phoneticPr fontId="3"/>
  </si>
  <si>
    <t>埼玉県</t>
  </si>
  <si>
    <t>埼玉県</t>
    <phoneticPr fontId="3"/>
  </si>
  <si>
    <t>浦和市</t>
    <rPh sb="0" eb="3">
      <t>ウラワシ</t>
    </rPh>
    <phoneticPr fontId="3"/>
  </si>
  <si>
    <t>大宮市</t>
    <rPh sb="0" eb="3">
      <t>オオミヤシ</t>
    </rPh>
    <phoneticPr fontId="3"/>
  </si>
  <si>
    <t>与野市</t>
    <rPh sb="0" eb="3">
      <t>ヨノシ</t>
    </rPh>
    <phoneticPr fontId="3"/>
  </si>
  <si>
    <t>なし</t>
    <phoneticPr fontId="3"/>
  </si>
  <si>
    <t>埼玉県</t>
    <phoneticPr fontId="3"/>
  </si>
  <si>
    <t>岩槻市</t>
    <rPh sb="0" eb="3">
      <t>イワツキシ</t>
    </rPh>
    <phoneticPr fontId="3"/>
  </si>
  <si>
    <t>熊谷市男女共同参画推進条例
　（2004年4月1日施行）</t>
    <rPh sb="0" eb="3">
      <t>クマガヤシ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</si>
  <si>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大里町</t>
    <rPh sb="0" eb="2">
      <t>オオサト</t>
    </rPh>
    <rPh sb="2" eb="3">
      <t>マチ</t>
    </rPh>
    <phoneticPr fontId="3"/>
  </si>
  <si>
    <t>埼玉県</t>
    <phoneticPr fontId="3"/>
  </si>
  <si>
    <t>妻沼町</t>
    <rPh sb="0" eb="1">
      <t>ツマ</t>
    </rPh>
    <rPh sb="1" eb="2">
      <t>ヌマ</t>
    </rPh>
    <rPh sb="2" eb="3">
      <t>マチ</t>
    </rPh>
    <phoneticPr fontId="3"/>
  </si>
  <si>
    <t>茨城県男女共同参画推進条例　　（2001年4月1日施行）</t>
    <rPh sb="0" eb="3">
      <t>イバラキケン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</si>
  <si>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龍ヶ崎市男女共同参画推進条例　　（2002年4月1日施行）</t>
    <rPh sb="0" eb="4">
      <t>リュウガサキシ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</si>
  <si>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牛久市男女共同参画推進条例　　（2003年4月1日施行）</t>
    <rPh sb="0" eb="3">
      <t>ウシクシ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</si>
  <si>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なし</t>
    <phoneticPr fontId="3"/>
  </si>
  <si>
    <t>栃木県</t>
    <phoneticPr fontId="3"/>
  </si>
  <si>
    <t>群馬県</t>
    <phoneticPr fontId="3"/>
  </si>
  <si>
    <t>埼玉県</t>
    <phoneticPr fontId="3"/>
  </si>
  <si>
    <t>千葉県</t>
    <phoneticPr fontId="3"/>
  </si>
  <si>
    <t>神奈川県</t>
    <phoneticPr fontId="3"/>
  </si>
  <si>
    <t>“らんざん”男女が共にいきいきと暮らせるまちづくり条例　　（2004年4月1日施行）</t>
    <rPh sb="6" eb="8">
      <t>ダンジョ</t>
    </rPh>
    <rPh sb="9" eb="10">
      <t>トモ</t>
    </rPh>
    <rPh sb="16" eb="17">
      <t>ク</t>
    </rPh>
    <rPh sb="25" eb="27">
      <t>ジョウレイ</t>
    </rPh>
    <rPh sb="34" eb="35">
      <t>ネン</t>
    </rPh>
    <rPh sb="36" eb="37">
      <t>ガツ</t>
    </rPh>
    <rPh sb="38" eb="39">
      <t>ニチ</t>
    </rPh>
    <rPh sb="39" eb="41">
      <t>セコウ</t>
    </rPh>
    <phoneticPr fontId="3"/>
  </si>
  <si>
    <t>さがみはら男女共同参画推進条例
　（2004年4月1日施行）</t>
    <rPh sb="5" eb="11">
      <t>サンカク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</si>
  <si>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岡部町男女共同参画推進条例
　（2003年10月1日施行）</t>
    <rPh sb="0" eb="3">
      <t>オカベマチ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</si>
  <si>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埼玉県</t>
    <phoneticPr fontId="3"/>
  </si>
  <si>
    <t>川本町</t>
    <rPh sb="0" eb="2">
      <t>カワモト</t>
    </rPh>
    <rPh sb="2" eb="3">
      <t>チョウ</t>
    </rPh>
    <phoneticPr fontId="3"/>
  </si>
  <si>
    <t>埼玉県</t>
    <phoneticPr fontId="3"/>
  </si>
  <si>
    <t>花園町</t>
    <rPh sb="0" eb="3">
      <t>ハナゾノチョウ</t>
    </rPh>
    <phoneticPr fontId="3"/>
  </si>
  <si>
    <t>千葉県</t>
    <phoneticPr fontId="3"/>
  </si>
  <si>
    <t>千葉県</t>
    <phoneticPr fontId="3"/>
  </si>
  <si>
    <t>東京都</t>
  </si>
  <si>
    <t>東京都</t>
    <phoneticPr fontId="3"/>
  </si>
  <si>
    <t>神奈川県</t>
  </si>
  <si>
    <t>水戸市男女平等参画基本条例
　（2001年9月28日施行、2002年4月1日改正）</t>
    <rPh sb="0" eb="3">
      <t>ミトシ</t>
    </rPh>
    <rPh sb="3" eb="5">
      <t>ダンジョ</t>
    </rPh>
    <rPh sb="5" eb="7">
      <t>ビョウドウ</t>
    </rPh>
    <rPh sb="7" eb="9">
      <t>サンカク</t>
    </rPh>
    <rPh sb="9" eb="11">
      <t>キホン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rPh sb="33" eb="34">
      <t>ネン</t>
    </rPh>
    <rPh sb="35" eb="36">
      <t>ガツ</t>
    </rPh>
    <rPh sb="37" eb="38">
      <t>ニチ</t>
    </rPh>
    <rPh sb="38" eb="40">
      <t>カイセイ</t>
    </rPh>
    <phoneticPr fontId="3"/>
  </si>
  <si>
    <t>埼玉県男女共同参画推進条例　　（2000年4月1日施行、一部10月1日施行）</t>
    <rPh sb="0" eb="3">
      <t>サイタマケン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</si>
  <si>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さいたま市男女共同参画のまちづくり条例
　（2003年4月1日施行、一部10月1日施行）</t>
    <rPh sb="4" eb="5">
      <t>シ</t>
    </rPh>
    <rPh sb="5" eb="11">
      <t>サンカク</t>
    </rPh>
    <rPh sb="17" eb="19">
      <t>ジョウレイ</t>
    </rPh>
    <rPh sb="26" eb="27">
      <t>ネン</t>
    </rPh>
    <rPh sb="28" eb="29">
      <t>ガツ</t>
    </rPh>
    <rPh sb="30" eb="31">
      <t>ニチ</t>
    </rPh>
    <rPh sb="31" eb="33">
      <t>セコウ</t>
    </rPh>
    <rPh sb="34" eb="36">
      <t>イチブ</t>
    </rPh>
    <rPh sb="38" eb="39">
      <t>ガツ</t>
    </rPh>
    <rPh sb="40" eb="41">
      <t>ニチ</t>
    </rPh>
    <rPh sb="41" eb="43">
      <t>セコウ</t>
    </rPh>
    <phoneticPr fontId="3"/>
  </si>
  <si>
    <t>朝霞市男女平等推進条例　　（2003年4月1日施行、一部10月1日施行）</t>
    <rPh sb="0" eb="3">
      <t>アサカシ</t>
    </rPh>
    <rPh sb="3" eb="5">
      <t>ダンジョ</t>
    </rPh>
    <rPh sb="5" eb="7">
      <t>ビョウドウ</t>
    </rPh>
    <rPh sb="7" eb="9">
      <t>スイシン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rPh sb="26" eb="28">
      <t>イチブ</t>
    </rPh>
    <rPh sb="30" eb="31">
      <t>ガツ</t>
    </rPh>
    <rPh sb="32" eb="33">
      <t>ニチ</t>
    </rPh>
    <rPh sb="33" eb="35">
      <t>セコウ</t>
    </rPh>
    <phoneticPr fontId="3"/>
  </si>
  <si>
    <t>志木市男女共同参画推進条例　　（2002年7月1日施行、一部10月1日施行）</t>
    <rPh sb="0" eb="3">
      <t>シキシ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</si>
  <si>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新座市男女共同参画推進条例　　（2000年7月1日施行、一部10月1日施行）</t>
    <rPh sb="0" eb="3">
      <t>ニイザシ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</si>
  <si>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桶川市男女共同参画推進条例　　（2002年4月1日施行、一部7月1日施行）</t>
    <rPh sb="0" eb="3">
      <t>オケガワシ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3" eb="34">
      <t>ニチ</t>
    </rPh>
    <rPh sb="34" eb="36">
      <t>セコウ</t>
    </rPh>
    <phoneticPr fontId="3"/>
  </si>
  <si>
    <t>八潮市男女共同参画推進条例　　（2004年4月1日施行、一部10月1日施行）</t>
    <rPh sb="0" eb="3">
      <t>ヤシオシ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</si>
  <si>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上里町男女がともに輝く町づくり条例　　（2003年6月1日施行、一部10月1日施行）</t>
    <rPh sb="0" eb="1">
      <t>ウエ</t>
    </rPh>
    <rPh sb="1" eb="2">
      <t>サト</t>
    </rPh>
    <rPh sb="2" eb="3">
      <t>マチ</t>
    </rPh>
    <rPh sb="3" eb="5">
      <t>ダンジョ</t>
    </rPh>
    <rPh sb="9" eb="10">
      <t>カガヤ</t>
    </rPh>
    <rPh sb="11" eb="12">
      <t>マチ</t>
    </rPh>
    <rPh sb="15" eb="17">
      <t>ジョウレイ</t>
    </rPh>
    <rPh sb="24" eb="25">
      <t>ネン</t>
    </rPh>
    <rPh sb="26" eb="27">
      <t>ガツ</t>
    </rPh>
    <rPh sb="28" eb="29">
      <t>ニチ</t>
    </rPh>
    <rPh sb="29" eb="31">
      <t>セコウ</t>
    </rPh>
    <rPh sb="32" eb="34">
      <t>イチブ</t>
    </rPh>
    <rPh sb="36" eb="37">
      <t>ガツ</t>
    </rPh>
    <rPh sb="38" eb="39">
      <t>ニチ</t>
    </rPh>
    <rPh sb="39" eb="41">
      <t>セコウ</t>
    </rPh>
    <phoneticPr fontId="3"/>
  </si>
  <si>
    <t>港区男女平等参画条例　　（2004年4月1日施行、一部9月30日施行）</t>
    <rPh sb="0" eb="2">
      <t>ミナトク</t>
    </rPh>
    <rPh sb="2" eb="4">
      <t>ダンジョ</t>
    </rPh>
    <rPh sb="4" eb="6">
      <t>ビョウドウ</t>
    </rPh>
    <rPh sb="6" eb="8">
      <t>サンカク</t>
    </rPh>
    <rPh sb="8" eb="10">
      <t>ジョウレイ</t>
    </rPh>
    <rPh sb="17" eb="18">
      <t>ネン</t>
    </rPh>
    <rPh sb="19" eb="20">
      <t>ガツ</t>
    </rPh>
    <rPh sb="21" eb="22">
      <t>ニチ</t>
    </rPh>
    <rPh sb="22" eb="24">
      <t>セコウ</t>
    </rPh>
    <rPh sb="25" eb="27">
      <t>イチブ</t>
    </rPh>
    <rPh sb="28" eb="29">
      <t>ガツ</t>
    </rPh>
    <rPh sb="31" eb="32">
      <t>ニチ</t>
    </rPh>
    <rPh sb="32" eb="34">
      <t>セコウ</t>
    </rPh>
    <phoneticPr fontId="3"/>
  </si>
  <si>
    <t>新宿区男女共同参画推進条例　　（2004年4月1日施行、一部7月15日施行）</t>
    <rPh sb="0" eb="3">
      <t>シンジュクク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4" eb="35">
      <t>ニチ</t>
    </rPh>
    <rPh sb="35" eb="37">
      <t>セコウ</t>
    </rPh>
    <phoneticPr fontId="3"/>
  </si>
  <si>
    <t>江東区男女共同参画条例　　（2004年4月1日施行、一部10月1日施行）</t>
    <rPh sb="0" eb="3">
      <t>コウトウク</t>
    </rPh>
    <rPh sb="3" eb="9">
      <t>サンカク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rPh sb="26" eb="28">
      <t>イチブ</t>
    </rPh>
    <rPh sb="30" eb="31">
      <t>ガツ</t>
    </rPh>
    <rPh sb="32" eb="33">
      <t>ニチ</t>
    </rPh>
    <rPh sb="33" eb="35">
      <t>セコウ</t>
    </rPh>
    <phoneticPr fontId="3"/>
  </si>
  <si>
    <t>中野区男女平等基本条例　　（2002年4月1日施行、一部10月1日施行）</t>
    <rPh sb="0" eb="3">
      <t>ナカノク</t>
    </rPh>
    <rPh sb="3" eb="5">
      <t>ダンジョ</t>
    </rPh>
    <rPh sb="5" eb="7">
      <t>ビョウドウ</t>
    </rPh>
    <rPh sb="7" eb="9">
      <t>キホン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rPh sb="26" eb="28">
      <t>イチブ</t>
    </rPh>
    <rPh sb="30" eb="31">
      <t>ガツ</t>
    </rPh>
    <rPh sb="32" eb="33">
      <t>ニチ</t>
    </rPh>
    <rPh sb="33" eb="35">
      <t>セコウ</t>
    </rPh>
    <phoneticPr fontId="3"/>
  </si>
  <si>
    <t>豊島区男女共同参画推進条例　　（2003年4月1日施行、一部7月1日施行）</t>
    <rPh sb="0" eb="3">
      <t>トシマク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3" eb="34">
      <t>ニチ</t>
    </rPh>
    <rPh sb="34" eb="36">
      <t>セコウ</t>
    </rPh>
    <phoneticPr fontId="3"/>
  </si>
  <si>
    <t>板橋区男女平等参画基本条例　　（2003年4月1日施行、一部10月1日施行）</t>
    <rPh sb="0" eb="3">
      <t>イタバシク</t>
    </rPh>
    <rPh sb="3" eb="5">
      <t>ダンジョ</t>
    </rPh>
    <rPh sb="5" eb="7">
      <t>ビョウドウ</t>
    </rPh>
    <rPh sb="7" eb="9">
      <t>サンカク</t>
    </rPh>
    <rPh sb="9" eb="11">
      <t>キホン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</si>
  <si>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足立区男女共同参画社会推進条例　　（2003年4月1日施行、一部11月1日施行）</t>
    <rPh sb="0" eb="3">
      <t>アダチク</t>
    </rPh>
    <rPh sb="3" eb="9">
      <t>サンカク</t>
    </rPh>
    <rPh sb="9" eb="11">
      <t>シャカイ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rPh sb="30" eb="32">
      <t>イチブ</t>
    </rPh>
    <rPh sb="34" eb="35">
      <t>ガツ</t>
    </rPh>
    <rPh sb="36" eb="37">
      <t>ニチ</t>
    </rPh>
    <rPh sb="37" eb="39">
      <t>セコウ</t>
    </rPh>
    <phoneticPr fontId="3"/>
  </si>
  <si>
    <t>葛飾区男女平等推進条例　　（2004年4月1日施行、一部6月1日、10月1日施行）</t>
    <rPh sb="0" eb="3">
      <t>カツシカク</t>
    </rPh>
    <rPh sb="3" eb="5">
      <t>ダンジョ</t>
    </rPh>
    <rPh sb="5" eb="7">
      <t>ビョウドウ</t>
    </rPh>
    <rPh sb="7" eb="9">
      <t>スイシン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rPh sb="26" eb="28">
      <t>イチブ</t>
    </rPh>
    <rPh sb="29" eb="30">
      <t>ガツ</t>
    </rPh>
    <rPh sb="31" eb="32">
      <t>ニチ</t>
    </rPh>
    <rPh sb="35" eb="36">
      <t>ガツ</t>
    </rPh>
    <rPh sb="37" eb="38">
      <t>ニチ</t>
    </rPh>
    <rPh sb="38" eb="40">
      <t>セコウ</t>
    </rPh>
    <phoneticPr fontId="3"/>
  </si>
  <si>
    <t>小金井市男女平等基本条例　　（2003年7月1日施行、一部2004年4月1日施行）</t>
    <rPh sb="0" eb="4">
      <t>コガネイシ</t>
    </rPh>
    <rPh sb="4" eb="6">
      <t>ダンジョ</t>
    </rPh>
    <rPh sb="6" eb="8">
      <t>ビョウドウ</t>
    </rPh>
    <rPh sb="8" eb="10">
      <t>キホン</t>
    </rPh>
    <rPh sb="10" eb="12">
      <t>ジョウレイ</t>
    </rPh>
    <rPh sb="19" eb="20">
      <t>ネン</t>
    </rPh>
    <rPh sb="21" eb="22">
      <t>ガツ</t>
    </rPh>
    <rPh sb="23" eb="24">
      <t>ニチ</t>
    </rPh>
    <rPh sb="24" eb="26">
      <t>セコウ</t>
    </rPh>
    <rPh sb="27" eb="29">
      <t>イチブ</t>
    </rPh>
    <rPh sb="33" eb="34">
      <t>ネン</t>
    </rPh>
    <rPh sb="35" eb="36">
      <t>ガツ</t>
    </rPh>
    <rPh sb="37" eb="38">
      <t>ニチ</t>
    </rPh>
    <rPh sb="38" eb="40">
      <t>セコウ</t>
    </rPh>
    <phoneticPr fontId="3"/>
  </si>
  <si>
    <t>神奈川県男女共同参画推進条例　　（2002年4月1日施行、一部10月1日施行）</t>
    <rPh sb="0" eb="4">
      <t>カナガワケン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3" eb="34">
      <t>ガツ</t>
    </rPh>
    <rPh sb="35" eb="36">
      <t>ニチ</t>
    </rPh>
    <rPh sb="36" eb="38">
      <t>セコウ</t>
    </rPh>
    <phoneticPr fontId="3"/>
  </si>
  <si>
    <t>横浜市男女共同参画推進条例　　（2001年4月1日施行、一部7月1日施行）</t>
    <rPh sb="0" eb="3">
      <t>ヨコハマシ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3" eb="34">
      <t>ニチ</t>
    </rPh>
    <rPh sb="34" eb="36">
      <t>セコウ</t>
    </rPh>
    <phoneticPr fontId="3"/>
  </si>
  <si>
    <t>男女平等かわさき条例　　（2001年10月1日施行、一部2002年5月1日施行）</t>
    <rPh sb="0" eb="2">
      <t>ダンジョ</t>
    </rPh>
    <rPh sb="2" eb="4">
      <t>ビョウドウ</t>
    </rPh>
    <rPh sb="8" eb="10">
      <t>ジョウレイ</t>
    </rPh>
    <rPh sb="17" eb="18">
      <t>ネン</t>
    </rPh>
    <rPh sb="20" eb="21">
      <t>ガツ</t>
    </rPh>
    <rPh sb="22" eb="23">
      <t>ニチ</t>
    </rPh>
    <rPh sb="23" eb="25">
      <t>セコウ</t>
    </rPh>
    <rPh sb="26" eb="28">
      <t>イチブ</t>
    </rPh>
    <rPh sb="32" eb="33">
      <t>ネン</t>
    </rPh>
    <rPh sb="34" eb="35">
      <t>ガツ</t>
    </rPh>
    <rPh sb="36" eb="37">
      <t>ニチ</t>
    </rPh>
    <rPh sb="37" eb="39">
      <t>セコウ</t>
    </rPh>
    <phoneticPr fontId="3"/>
  </si>
  <si>
    <t>深谷市</t>
    <phoneticPr fontId="3"/>
  </si>
  <si>
    <t>男女共同参画条例の一覧　（平成の大合併期までの廃止条例を含む）　　　【関東】</t>
    <rPh sb="0" eb="6">
      <t>サンカク</t>
    </rPh>
    <rPh sb="6" eb="8">
      <t>ジョウレイ</t>
    </rPh>
    <rPh sb="9" eb="11">
      <t>イチラン</t>
    </rPh>
    <rPh sb="13" eb="15">
      <t>ヘイセイ</t>
    </rPh>
    <rPh sb="16" eb="19">
      <t>ダイガッペイ</t>
    </rPh>
    <rPh sb="19" eb="20">
      <t>キ</t>
    </rPh>
    <rPh sb="23" eb="25">
      <t>ハイシ</t>
    </rPh>
    <rPh sb="25" eb="27">
      <t>ジョウレイ</t>
    </rPh>
    <rPh sb="28" eb="29">
      <t>フク</t>
    </rPh>
    <rPh sb="35" eb="37">
      <t>カントウ</t>
    </rPh>
    <phoneticPr fontId="3"/>
  </si>
  <si>
    <t>旧自治体の条例</t>
    <rPh sb="0" eb="1">
      <t>キュウ</t>
    </rPh>
    <rPh sb="1" eb="3">
      <t>ジチ</t>
    </rPh>
    <rPh sb="3" eb="4">
      <t>タイ</t>
    </rPh>
    <rPh sb="5" eb="7">
      <t>ジョウレイ</t>
    </rPh>
    <phoneticPr fontId="3"/>
  </si>
  <si>
    <t>*ライトブルー：旧自治体条例の内容が新条例にほぼ受け継がれたもの</t>
    <rPh sb="8" eb="9">
      <t>キュウ</t>
    </rPh>
    <rPh sb="9" eb="12">
      <t>ジチタイ</t>
    </rPh>
    <rPh sb="12" eb="14">
      <t>ジョウレイ</t>
    </rPh>
    <rPh sb="15" eb="17">
      <t>ナイヨウ</t>
    </rPh>
    <rPh sb="18" eb="21">
      <t>シンジョウレイ</t>
    </rPh>
    <rPh sb="24" eb="25">
      <t>ウ</t>
    </rPh>
    <rPh sb="26" eb="27">
      <t>ツ</t>
    </rPh>
    <phoneticPr fontId="3"/>
  </si>
  <si>
    <t>*ブルー：旧自治体条例が完全になくなったもの</t>
    <rPh sb="5" eb="6">
      <t>キュウ</t>
    </rPh>
    <rPh sb="6" eb="9">
      <t>ジチタイ</t>
    </rPh>
    <rPh sb="9" eb="11">
      <t>ジョウレイ</t>
    </rPh>
    <rPh sb="12" eb="14">
      <t>カンゼン</t>
    </rPh>
    <phoneticPr fontId="3"/>
  </si>
  <si>
    <t>大田原市男女共同参画を推進する条例
　（2004年10月1日施行）</t>
    <rPh sb="0" eb="3">
      <t>オオタワラ</t>
    </rPh>
    <rPh sb="3" eb="4">
      <t>シ</t>
    </rPh>
    <rPh sb="4" eb="10">
      <t>サンカク</t>
    </rPh>
    <rPh sb="11" eb="13">
      <t>スイシン</t>
    </rPh>
    <rPh sb="15" eb="17">
      <t>ジョウレイ</t>
    </rPh>
    <rPh sb="24" eb="25">
      <t>ネン</t>
    </rPh>
    <rPh sb="27" eb="28">
      <t>ガツ</t>
    </rPh>
    <rPh sb="29" eb="30">
      <t>ニチ</t>
    </rPh>
    <rPh sb="30" eb="32">
      <t>セコウ</t>
    </rPh>
    <phoneticPr fontId="3"/>
  </si>
  <si>
    <t>まえばし男女共同参画推進条例
　（2003年4月1日施行）</t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</si>
  <si>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越谷市男女共同参画推進条例　　（2005年7月1日施行）</t>
    <rPh sb="0" eb="3">
      <t>コシガヤシ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</si>
  <si>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目黒区男女が平等に共同参画する社会づくり条例　　（2002年3月15日施行、一部5月20日施行）</t>
    <rPh sb="0" eb="3">
      <t>メグロク</t>
    </rPh>
    <rPh sb="3" eb="5">
      <t>ダンジョ</t>
    </rPh>
    <rPh sb="6" eb="8">
      <t>ビョウドウ</t>
    </rPh>
    <rPh sb="9" eb="11">
      <t>キョウドウ</t>
    </rPh>
    <rPh sb="11" eb="13">
      <t>サンカク</t>
    </rPh>
    <rPh sb="15" eb="17">
      <t>シャカイ</t>
    </rPh>
    <rPh sb="20" eb="22">
      <t>ジョウレイ</t>
    </rPh>
    <rPh sb="29" eb="30">
      <t>ネン</t>
    </rPh>
    <rPh sb="31" eb="32">
      <t>ガツ</t>
    </rPh>
    <rPh sb="34" eb="35">
      <t>ニチ</t>
    </rPh>
    <rPh sb="35" eb="37">
      <t>セコウ</t>
    </rPh>
    <rPh sb="38" eb="40">
      <t>イチブ</t>
    </rPh>
    <rPh sb="41" eb="42">
      <t>ガツ</t>
    </rPh>
    <rPh sb="44" eb="45">
      <t>ニチ</t>
    </rPh>
    <rPh sb="45" eb="47">
      <t>セコウ</t>
    </rPh>
    <phoneticPr fontId="3"/>
  </si>
  <si>
    <t>横須賀市男女共同参画推進条例　　（2002年4月1日施行、2005年4月1日改正）</t>
    <rPh sb="0" eb="4">
      <t>ヨコスカシ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rPh sb="33" eb="34">
      <t>ネン</t>
    </rPh>
    <rPh sb="35" eb="36">
      <t>ガツ</t>
    </rPh>
    <rPh sb="37" eb="38">
      <t>ニチ</t>
    </rPh>
    <rPh sb="38" eb="40">
      <t>カイセイ</t>
    </rPh>
    <phoneticPr fontId="3"/>
  </si>
  <si>
    <t>東京都</t>
    <phoneticPr fontId="3"/>
  </si>
  <si>
    <t>北区男女共同参画条例　　（2006年7月1日施行、一部10月1日、2007年1月1日施行）</t>
    <rPh sb="0" eb="2">
      <t>キタク</t>
    </rPh>
    <rPh sb="2" eb="8">
      <t>サンカク</t>
    </rPh>
    <rPh sb="8" eb="10">
      <t>ジョウレイ</t>
    </rPh>
    <rPh sb="17" eb="18">
      <t>ネン</t>
    </rPh>
    <rPh sb="19" eb="20">
      <t>ガツ</t>
    </rPh>
    <rPh sb="21" eb="22">
      <t>ニチ</t>
    </rPh>
    <rPh sb="22" eb="24">
      <t>セコウ</t>
    </rPh>
    <rPh sb="25" eb="27">
      <t>イチブ</t>
    </rPh>
    <rPh sb="29" eb="30">
      <t>ガツ</t>
    </rPh>
    <rPh sb="31" eb="32">
      <t>ニチ</t>
    </rPh>
    <rPh sb="37" eb="38">
      <t>ネン</t>
    </rPh>
    <rPh sb="39" eb="40">
      <t>ガツ</t>
    </rPh>
    <rPh sb="41" eb="42">
      <t>ニチ</t>
    </rPh>
    <rPh sb="42" eb="44">
      <t>セコウ</t>
    </rPh>
    <phoneticPr fontId="3"/>
  </si>
  <si>
    <t>埼玉県</t>
    <phoneticPr fontId="3"/>
  </si>
  <si>
    <t>東松山市男女共同参画推進条例　　（2006年4月1日施行）</t>
    <rPh sb="0" eb="1">
      <t>ヒガシ</t>
    </rPh>
    <rPh sb="1" eb="4">
      <t>マツヤマシ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</si>
  <si>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三鷹市男女平等参画条例　　（2006年4月1日施行）</t>
    <rPh sb="0" eb="3">
      <t>ミタカシ</t>
    </rPh>
    <rPh sb="3" eb="9">
      <t>サンカク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phoneticPr fontId="3"/>
  </si>
  <si>
    <t>墨田区女性と男性の共同参画基本条例　　（2006年4月1日施行、一部10月1日施行）</t>
    <rPh sb="0" eb="3">
      <t>スミダク</t>
    </rPh>
    <rPh sb="3" eb="5">
      <t>ジョセイ</t>
    </rPh>
    <rPh sb="6" eb="8">
      <t>ダンセイ</t>
    </rPh>
    <rPh sb="9" eb="11">
      <t>キョウドウ</t>
    </rPh>
    <rPh sb="11" eb="13">
      <t>サンカク</t>
    </rPh>
    <rPh sb="13" eb="15">
      <t>キホン</t>
    </rPh>
    <rPh sb="15" eb="17">
      <t>ジョウレイ</t>
    </rPh>
    <rPh sb="24" eb="25">
      <t>ネン</t>
    </rPh>
    <rPh sb="26" eb="27">
      <t>ガツ</t>
    </rPh>
    <rPh sb="28" eb="29">
      <t>ニチ</t>
    </rPh>
    <rPh sb="29" eb="31">
      <t>セコウ</t>
    </rPh>
    <rPh sb="32" eb="34">
      <t>イチブ</t>
    </rPh>
    <rPh sb="36" eb="37">
      <t>ガツ</t>
    </rPh>
    <rPh sb="38" eb="39">
      <t>ニチ</t>
    </rPh>
    <rPh sb="39" eb="41">
      <t>セコウ</t>
    </rPh>
    <phoneticPr fontId="3"/>
  </si>
  <si>
    <t>清瀬市男女平等推進条例　（2006年7月1日施行、一部2007年4月1日施行）</t>
    <rPh sb="0" eb="3">
      <t>キヨセシ</t>
    </rPh>
    <rPh sb="3" eb="5">
      <t>ダンジョ</t>
    </rPh>
    <rPh sb="5" eb="7">
      <t>ビョウドウ</t>
    </rPh>
    <rPh sb="7" eb="9">
      <t>スイシン</t>
    </rPh>
    <rPh sb="9" eb="11">
      <t>ジョウレイ</t>
    </rPh>
    <rPh sb="17" eb="18">
      <t>ネン</t>
    </rPh>
    <rPh sb="19" eb="20">
      <t>ガツ</t>
    </rPh>
    <rPh sb="21" eb="22">
      <t>ニチ</t>
    </rPh>
    <rPh sb="22" eb="24">
      <t>シコウ</t>
    </rPh>
    <rPh sb="25" eb="27">
      <t>イチブ</t>
    </rPh>
    <rPh sb="31" eb="32">
      <t>ネン</t>
    </rPh>
    <rPh sb="33" eb="34">
      <t>ガツ</t>
    </rPh>
    <rPh sb="35" eb="36">
      <t>ニチ</t>
    </rPh>
    <rPh sb="36" eb="38">
      <t>シコウ</t>
    </rPh>
    <phoneticPr fontId="3"/>
  </si>
  <si>
    <t>神栖市男女共同参画推進条例
　　（2007年1月1日施行）</t>
    <rPh sb="0" eb="1">
      <t>カミ</t>
    </rPh>
    <rPh sb="1" eb="2">
      <t>ス</t>
    </rPh>
    <rPh sb="2" eb="3">
      <t>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</si>
  <si>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茨城県</t>
    <rPh sb="0" eb="3">
      <t>イバラキケン</t>
    </rPh>
    <phoneticPr fontId="3"/>
  </si>
  <si>
    <t>水海道市</t>
    <rPh sb="0" eb="1">
      <t>ミズ</t>
    </rPh>
    <rPh sb="1" eb="3">
      <t>カイドウ</t>
    </rPh>
    <rPh sb="3" eb="4">
      <t>シ</t>
    </rPh>
    <phoneticPr fontId="3"/>
  </si>
  <si>
    <t>石下町</t>
    <rPh sb="0" eb="1">
      <t>イシ</t>
    </rPh>
    <rPh sb="1" eb="2">
      <t>シタ</t>
    </rPh>
    <rPh sb="2" eb="3">
      <t>マチ</t>
    </rPh>
    <phoneticPr fontId="3"/>
  </si>
  <si>
    <t>常総市男女共同参画推進条例
　　（2007年4月1日施行）</t>
    <rPh sb="0" eb="2">
      <t>ジョウソウ</t>
    </rPh>
    <rPh sb="2" eb="3">
      <t>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</si>
  <si>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江戸崎町</t>
    <rPh sb="0" eb="3">
      <t>エドサキ</t>
    </rPh>
    <rPh sb="3" eb="4">
      <t>マチ</t>
    </rPh>
    <phoneticPr fontId="3"/>
  </si>
  <si>
    <t>新利根町</t>
    <rPh sb="0" eb="1">
      <t>シン</t>
    </rPh>
    <rPh sb="1" eb="3">
      <t>トネ</t>
    </rPh>
    <rPh sb="3" eb="4">
      <t>マチ</t>
    </rPh>
    <phoneticPr fontId="3"/>
  </si>
  <si>
    <t>桜川村</t>
    <rPh sb="0" eb="1">
      <t>サクラ</t>
    </rPh>
    <rPh sb="1" eb="2">
      <t>カワ</t>
    </rPh>
    <rPh sb="2" eb="3">
      <t>ムラ</t>
    </rPh>
    <phoneticPr fontId="3"/>
  </si>
  <si>
    <t>東町</t>
    <rPh sb="0" eb="1">
      <t>ヒガシ</t>
    </rPh>
    <rPh sb="1" eb="2">
      <t>マチ</t>
    </rPh>
    <phoneticPr fontId="3"/>
  </si>
  <si>
    <t>稲敷市男女共同参画推進条例
　　（2007年4月1日施行）</t>
    <rPh sb="0" eb="2">
      <t>イナシキ</t>
    </rPh>
    <rPh sb="2" eb="3">
      <t>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</si>
  <si>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栃木県</t>
    <phoneticPr fontId="3"/>
  </si>
  <si>
    <t>東海村男女共同参画推進条例　　（2007年4月1日施行）</t>
    <rPh sb="0" eb="2">
      <t>トウカイ</t>
    </rPh>
    <rPh sb="2" eb="3">
      <t>ムラ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</si>
  <si>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佐野市男女共同参画推進条例
　　（2006年7月1日施行）</t>
    <rPh sb="0" eb="3">
      <t>サノシ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</si>
  <si>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佐野市</t>
    <rPh sb="0" eb="3">
      <t>サノシ</t>
    </rPh>
    <phoneticPr fontId="3"/>
  </si>
  <si>
    <t>なし</t>
    <phoneticPr fontId="3"/>
  </si>
  <si>
    <t>田沼町</t>
    <rPh sb="0" eb="2">
      <t>タヌマ</t>
    </rPh>
    <rPh sb="2" eb="3">
      <t>マチ</t>
    </rPh>
    <phoneticPr fontId="3"/>
  </si>
  <si>
    <t>葛生町</t>
    <rPh sb="0" eb="2">
      <t>クズウ</t>
    </rPh>
    <rPh sb="2" eb="3">
      <t>チョウ</t>
    </rPh>
    <phoneticPr fontId="3"/>
  </si>
  <si>
    <t>鹿沼市男女共同参画推進条例
　　（2006年10月1日施行、改正2007年4月1日施行）</t>
    <rPh sb="0" eb="3">
      <t>カヌマシ</t>
    </rPh>
    <rPh sb="3" eb="9">
      <t>サンカク</t>
    </rPh>
    <rPh sb="9" eb="11">
      <t>スイシン</t>
    </rPh>
    <rPh sb="11" eb="13">
      <t>ジョウレイ</t>
    </rPh>
    <rPh sb="21" eb="22">
      <t>ネン</t>
    </rPh>
    <rPh sb="24" eb="25">
      <t>ガツ</t>
    </rPh>
    <rPh sb="26" eb="27">
      <t>ニチ</t>
    </rPh>
    <rPh sb="27" eb="29">
      <t>セコウ</t>
    </rPh>
    <rPh sb="30" eb="32">
      <t>カイセイ</t>
    </rPh>
    <rPh sb="36" eb="37">
      <t>ネン</t>
    </rPh>
    <rPh sb="38" eb="39">
      <t>ガツ</t>
    </rPh>
    <rPh sb="40" eb="41">
      <t>ニチ</t>
    </rPh>
    <rPh sb="41" eb="43">
      <t>セコウ</t>
    </rPh>
    <phoneticPr fontId="3"/>
  </si>
  <si>
    <t>鹿沼市</t>
    <rPh sb="0" eb="3">
      <t>カヌマシ</t>
    </rPh>
    <phoneticPr fontId="3"/>
  </si>
  <si>
    <t>粟野町</t>
    <rPh sb="0" eb="2">
      <t>アワノ</t>
    </rPh>
    <rPh sb="2" eb="3">
      <t>マチ</t>
    </rPh>
    <phoneticPr fontId="3"/>
  </si>
  <si>
    <t>栃木県</t>
    <phoneticPr fontId="3"/>
  </si>
  <si>
    <t>栃木県</t>
    <phoneticPr fontId="3"/>
  </si>
  <si>
    <t>群馬県男女共同参画推進条例
　　（2004年4月1日施行）</t>
    <rPh sb="0" eb="3">
      <t>グンマケン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</si>
  <si>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那須塩原市男女共同参画推進条例
　　（2007年4月1日施行）</t>
    <rPh sb="0" eb="4">
      <t>ナスシオバラ</t>
    </rPh>
    <rPh sb="4" eb="5">
      <t>シ</t>
    </rPh>
    <rPh sb="5" eb="11">
      <t>サンカク</t>
    </rPh>
    <rPh sb="11" eb="13">
      <t>スイシン</t>
    </rPh>
    <rPh sb="13" eb="15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</si>
  <si>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黒磯市</t>
    <rPh sb="0" eb="3">
      <t>クロイソシ</t>
    </rPh>
    <phoneticPr fontId="3"/>
  </si>
  <si>
    <t>西那須野町</t>
    <rPh sb="0" eb="4">
      <t>ニシナスノ</t>
    </rPh>
    <rPh sb="4" eb="5">
      <t>マチ</t>
    </rPh>
    <phoneticPr fontId="3"/>
  </si>
  <si>
    <t>塩原町</t>
    <rPh sb="0" eb="3">
      <t>シオバラマチ</t>
    </rPh>
    <phoneticPr fontId="3"/>
  </si>
  <si>
    <t>なし</t>
    <phoneticPr fontId="3"/>
  </si>
  <si>
    <t>埼玉県</t>
    <phoneticPr fontId="3"/>
  </si>
  <si>
    <t>栃木県</t>
    <phoneticPr fontId="3"/>
  </si>
  <si>
    <t>行田市男女共同参画推進条例
　　（2007年4月1日施行）</t>
    <rPh sb="0" eb="3">
      <t>ギョウダシ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</si>
  <si>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行田市</t>
    <rPh sb="0" eb="3">
      <t>ギョウダシ</t>
    </rPh>
    <phoneticPr fontId="3"/>
  </si>
  <si>
    <t>南河原村</t>
    <rPh sb="0" eb="3">
      <t>ミナミカワラ</t>
    </rPh>
    <rPh sb="3" eb="4">
      <t>ムラ</t>
    </rPh>
    <phoneticPr fontId="3"/>
  </si>
  <si>
    <t>春日部市男女共同参画推進条例　　
　（2007年4月1日施行）</t>
    <rPh sb="0" eb="4">
      <t>カスカベシ</t>
    </rPh>
    <rPh sb="4" eb="10">
      <t>サンカク</t>
    </rPh>
    <rPh sb="10" eb="12">
      <t>スイシン</t>
    </rPh>
    <rPh sb="12" eb="14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</si>
  <si>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春日部市</t>
    <rPh sb="0" eb="4">
      <t>カスカベシ</t>
    </rPh>
    <phoneticPr fontId="3"/>
  </si>
  <si>
    <t>庄和町</t>
    <rPh sb="0" eb="2">
      <t>ショウワ</t>
    </rPh>
    <rPh sb="2" eb="3">
      <t>マチ</t>
    </rPh>
    <phoneticPr fontId="3"/>
  </si>
  <si>
    <t>上尾市男女共同参画推進条例　　（2007年4月1日施行）</t>
    <rPh sb="0" eb="3">
      <t>アゲオシ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</si>
  <si>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三郷市男女共同参画社会づくり条例　　（2007年1月1日施行）</t>
    <rPh sb="0" eb="3">
      <t>ミサトシ</t>
    </rPh>
    <rPh sb="3" eb="9">
      <t>サンカク</t>
    </rPh>
    <rPh sb="9" eb="11">
      <t>シャカイ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</si>
  <si>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東京都</t>
    <phoneticPr fontId="3"/>
  </si>
  <si>
    <t>国分寺市男女平等推進条例　　（2007年6月1日施行）</t>
    <rPh sb="0" eb="4">
      <t>コクブンジシ</t>
    </rPh>
    <rPh sb="4" eb="6">
      <t>ダンジョ</t>
    </rPh>
    <rPh sb="6" eb="8">
      <t>ビョウドウ</t>
    </rPh>
    <rPh sb="8" eb="10">
      <t>スイシン</t>
    </rPh>
    <rPh sb="10" eb="12">
      <t>ジョウレイ</t>
    </rPh>
    <rPh sb="19" eb="20">
      <t>ネン</t>
    </rPh>
    <rPh sb="21" eb="22">
      <t>ガツ</t>
    </rPh>
    <rPh sb="23" eb="24">
      <t>ニチ</t>
    </rPh>
    <rPh sb="24" eb="26">
      <t>セコウ</t>
    </rPh>
    <phoneticPr fontId="3"/>
  </si>
  <si>
    <t>東京都</t>
    <rPh sb="0" eb="3">
      <t>トウキョウト</t>
    </rPh>
    <phoneticPr fontId="3"/>
  </si>
  <si>
    <t>羽村市男女共同参画推進条例　　（2007年4月1日施行）</t>
    <rPh sb="0" eb="3">
      <t>ハムラシ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</si>
  <si>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神奈川県</t>
    <phoneticPr fontId="3"/>
  </si>
  <si>
    <t>鎌倉市男女共同参画推進条例　　（2007年2月1日施行）</t>
    <rPh sb="0" eb="3">
      <t>カマクラシ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</si>
  <si>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市川市男女共同参画社会基本条例
　（2007年4月1日施行）</t>
    <rPh sb="0" eb="3">
      <t>イチカワシ</t>
    </rPh>
    <rPh sb="3" eb="9">
      <t>サンカク</t>
    </rPh>
    <rPh sb="9" eb="11">
      <t>シャカイ</t>
    </rPh>
    <rPh sb="11" eb="13">
      <t>キホン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</si>
  <si>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市川市男女平等基本条例
　（2003年4月1日施行、2007年3月31日廃止）</t>
    <rPh sb="0" eb="3">
      <t>イチカワシ</t>
    </rPh>
    <rPh sb="3" eb="5">
      <t>ダンジョ</t>
    </rPh>
    <rPh sb="5" eb="7">
      <t>ビョウドウ</t>
    </rPh>
    <rPh sb="7" eb="9">
      <t>キホン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rPh sb="30" eb="31">
      <t>ネン</t>
    </rPh>
    <rPh sb="32" eb="33">
      <t>ガツ</t>
    </rPh>
    <rPh sb="35" eb="36">
      <t>ニチ</t>
    </rPh>
    <rPh sb="36" eb="38">
      <t>ハイシ</t>
    </rPh>
    <phoneticPr fontId="3"/>
  </si>
  <si>
    <t>千葉県</t>
    <phoneticPr fontId="3"/>
  </si>
  <si>
    <t>旧波崎町条例</t>
    <rPh sb="0" eb="1">
      <t>キュウ</t>
    </rPh>
    <rPh sb="1" eb="2">
      <t>ハ</t>
    </rPh>
    <rPh sb="2" eb="3">
      <t>サキ</t>
    </rPh>
    <rPh sb="3" eb="4">
      <t>マチ</t>
    </rPh>
    <rPh sb="4" eb="6">
      <t>ジョウレイ</t>
    </rPh>
    <phoneticPr fontId="3"/>
  </si>
  <si>
    <t>筑西市男女共同参画推進条例
　　（2008年1月1日施行）</t>
    <rPh sb="0" eb="3">
      <t>チクセイシ</t>
    </rPh>
    <rPh sb="3" eb="9">
      <t>サン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</si>
  <si>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潮来市男女共同参画基本条例
　　（2003年4月1日施行）</t>
    <rPh sb="0" eb="2">
      <t>イタコ</t>
    </rPh>
    <rPh sb="2" eb="3">
      <t>シ</t>
    </rPh>
    <rPh sb="3" eb="9">
      <t>サンカク</t>
    </rPh>
    <rPh sb="9" eb="11">
      <t>キホン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</si>
  <si>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つくば市男女共同参画社会基本条例
　　（2004年3月26日施行）</t>
    <rPh sb="3" eb="4">
      <t>シ</t>
    </rPh>
    <rPh sb="4" eb="10">
      <t>サンカク</t>
    </rPh>
    <rPh sb="10" eb="12">
      <t>シャカイ</t>
    </rPh>
    <rPh sb="12" eb="14">
      <t>キホン</t>
    </rPh>
    <rPh sb="14" eb="16">
      <t>ジョウレイ</t>
    </rPh>
    <rPh sb="24" eb="25">
      <t>ネン</t>
    </rPh>
    <rPh sb="26" eb="27">
      <t>ガツ</t>
    </rPh>
    <rPh sb="29" eb="30">
      <t>ニチ</t>
    </rPh>
    <rPh sb="30" eb="32">
      <t>セコウ</t>
    </rPh>
    <phoneticPr fontId="3"/>
  </si>
  <si>
    <t>取手市男女共同参画推進条例
　　（2005年1月4日施行）</t>
    <rPh sb="0" eb="3">
      <t>トリデシ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</si>
  <si>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笠間市男女共同参画推進条例
　　（2006年3月19日施行）</t>
    <rPh sb="0" eb="3">
      <t>カサマシ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6" eb="27">
      <t>ニチ</t>
    </rPh>
    <rPh sb="27" eb="29">
      <t>セコウ</t>
    </rPh>
    <phoneticPr fontId="3"/>
  </si>
  <si>
    <t>石岡市男女共同参画条例
　　（2006年4月1日施行）</t>
    <rPh sb="0" eb="3">
      <t>イシオカシ</t>
    </rPh>
    <rPh sb="3" eb="9">
      <t>サンカク</t>
    </rPh>
    <rPh sb="9" eb="11">
      <t>ジョウレイ</t>
    </rPh>
    <rPh sb="19" eb="20">
      <t>ネン</t>
    </rPh>
    <rPh sb="21" eb="22">
      <t>ガツ</t>
    </rPh>
    <rPh sb="23" eb="24">
      <t>ニチ</t>
    </rPh>
    <rPh sb="24" eb="26">
      <t>セコウ</t>
    </rPh>
    <phoneticPr fontId="3"/>
  </si>
  <si>
    <t>日立市男女共同参画社会基本条例
　　（2001年12月28日施行）</t>
    <rPh sb="0" eb="3">
      <t>ヒタチシ</t>
    </rPh>
    <rPh sb="3" eb="9">
      <t>サンカク</t>
    </rPh>
    <rPh sb="9" eb="11">
      <t>シャカイ</t>
    </rPh>
    <rPh sb="11" eb="13">
      <t>キホン</t>
    </rPh>
    <rPh sb="13" eb="15">
      <t>ジョウレイ</t>
    </rPh>
    <rPh sb="23" eb="24">
      <t>ネン</t>
    </rPh>
    <rPh sb="26" eb="27">
      <t>ガツ</t>
    </rPh>
    <rPh sb="29" eb="30">
      <t>ニチ</t>
    </rPh>
    <rPh sb="30" eb="32">
      <t>セコウ</t>
    </rPh>
    <phoneticPr fontId="3"/>
  </si>
  <si>
    <t>水戸市男女平等参画基本条例
　　（2001年9月28日施行、2002年4月1日改正）</t>
    <rPh sb="0" eb="3">
      <t>ミトシ</t>
    </rPh>
    <rPh sb="3" eb="9">
      <t>サンカク</t>
    </rPh>
    <rPh sb="9" eb="11">
      <t>キホン</t>
    </rPh>
    <rPh sb="11" eb="13">
      <t>ジョウレイ</t>
    </rPh>
    <rPh sb="21" eb="22">
      <t>ネン</t>
    </rPh>
    <rPh sb="23" eb="24">
      <t>ガツ</t>
    </rPh>
    <rPh sb="26" eb="27">
      <t>ニチ</t>
    </rPh>
    <rPh sb="27" eb="29">
      <t>シコウ</t>
    </rPh>
    <rPh sb="34" eb="35">
      <t>ネン</t>
    </rPh>
    <rPh sb="36" eb="37">
      <t>ガツ</t>
    </rPh>
    <rPh sb="38" eb="39">
      <t>ニチ</t>
    </rPh>
    <rPh sb="39" eb="41">
      <t>カイセイ</t>
    </rPh>
    <phoneticPr fontId="3"/>
  </si>
  <si>
    <t>大田原市男女共同参画を推進する条例
　　（2004年10月1日施行）</t>
    <rPh sb="0" eb="4">
      <t>オオタワラシ</t>
    </rPh>
    <rPh sb="4" eb="10">
      <t>サンカク</t>
    </rPh>
    <rPh sb="11" eb="13">
      <t>スイシン</t>
    </rPh>
    <rPh sb="15" eb="17">
      <t>ジョウレイ</t>
    </rPh>
    <rPh sb="25" eb="26">
      <t>ネン</t>
    </rPh>
    <rPh sb="28" eb="29">
      <t>ガツ</t>
    </rPh>
    <rPh sb="30" eb="31">
      <t>ニチ</t>
    </rPh>
    <rPh sb="31" eb="33">
      <t>セコウ</t>
    </rPh>
    <phoneticPr fontId="3"/>
  </si>
  <si>
    <t>まえばし男女共同参画推進条例
　　（2003年4月1日施行）</t>
    <rPh sb="4" eb="10">
      <t>サンカク</t>
    </rPh>
    <rPh sb="10" eb="12">
      <t>スイシン</t>
    </rPh>
    <rPh sb="12" eb="14">
      <t>ジョウレイ</t>
    </rPh>
    <rPh sb="22" eb="23">
      <t>ネン</t>
    </rPh>
    <rPh sb="24" eb="25">
      <t>ガツ</t>
    </rPh>
    <rPh sb="26" eb="27">
      <t>ニチ</t>
    </rPh>
    <rPh sb="27" eb="29">
      <t>シコウ</t>
    </rPh>
    <phoneticPr fontId="3"/>
  </si>
  <si>
    <t>熊谷市男女共同参画推進条例
　　（2005年10月1日施行）</t>
    <rPh sb="0" eb="3">
      <t>クマガヤシ</t>
    </rPh>
    <rPh sb="3" eb="9">
      <t>サンカク</t>
    </rPh>
    <rPh sb="9" eb="11">
      <t>スイシン</t>
    </rPh>
    <rPh sb="11" eb="13">
      <t>ジョウレイ</t>
    </rPh>
    <rPh sb="21" eb="22">
      <t>ネン</t>
    </rPh>
    <rPh sb="24" eb="25">
      <t>ガツ</t>
    </rPh>
    <rPh sb="26" eb="27">
      <t>ニチ</t>
    </rPh>
    <rPh sb="27" eb="29">
      <t>セコウ</t>
    </rPh>
    <phoneticPr fontId="3"/>
  </si>
  <si>
    <t>下館市</t>
    <rPh sb="0" eb="3">
      <t>シモダテシ</t>
    </rPh>
    <phoneticPr fontId="3"/>
  </si>
  <si>
    <t>関城町</t>
    <rPh sb="0" eb="2">
      <t>セキジョウ</t>
    </rPh>
    <rPh sb="2" eb="3">
      <t>マチ</t>
    </rPh>
    <phoneticPr fontId="3"/>
  </si>
  <si>
    <t>明野町</t>
    <rPh sb="0" eb="2">
      <t>アケノ</t>
    </rPh>
    <rPh sb="2" eb="3">
      <t>マチ</t>
    </rPh>
    <phoneticPr fontId="3"/>
  </si>
  <si>
    <t>協和町</t>
    <rPh sb="0" eb="2">
      <t>キョウワ</t>
    </rPh>
    <rPh sb="2" eb="3">
      <t>マチ</t>
    </rPh>
    <phoneticPr fontId="3"/>
  </si>
  <si>
    <t>立川市男女平等基本条例　　（2007年6月25日、一部2008年4月1日）</t>
    <rPh sb="0" eb="3">
      <t>タチカワシ</t>
    </rPh>
    <rPh sb="3" eb="5">
      <t>ダンジョ</t>
    </rPh>
    <rPh sb="5" eb="7">
      <t>ビョウドウ</t>
    </rPh>
    <rPh sb="7" eb="9">
      <t>キホン</t>
    </rPh>
    <rPh sb="9" eb="11">
      <t>ジョウレイ</t>
    </rPh>
    <rPh sb="18" eb="19">
      <t>ネン</t>
    </rPh>
    <rPh sb="20" eb="21">
      <t>ガツ</t>
    </rPh>
    <rPh sb="23" eb="24">
      <t>ニチ</t>
    </rPh>
    <rPh sb="25" eb="27">
      <t>イチブ</t>
    </rPh>
    <rPh sb="31" eb="32">
      <t>ネン</t>
    </rPh>
    <rPh sb="33" eb="34">
      <t>ガツ</t>
    </rPh>
    <rPh sb="35" eb="36">
      <t>ニチ</t>
    </rPh>
    <phoneticPr fontId="3"/>
  </si>
  <si>
    <t xml:space="preserve"> なし    ＊千葉県男女共同参画の促進に関する条例案  （県議会上程後、2003年4月廃案）</t>
    <rPh sb="30" eb="33">
      <t>ケンギカイ</t>
    </rPh>
    <rPh sb="33" eb="35">
      <t>ジョウテイ</t>
    </rPh>
    <rPh sb="35" eb="36">
      <t>ゴ</t>
    </rPh>
    <rPh sb="41" eb="42">
      <t>ネン</t>
    </rPh>
    <rPh sb="43" eb="44">
      <t>ガツ</t>
    </rPh>
    <rPh sb="44" eb="46">
      <t>ハイアン</t>
    </rPh>
    <phoneticPr fontId="3"/>
  </si>
  <si>
    <t>＊千葉県男女共同参画の促進に関する条例案　（県議会上程後、2003年4月廃案）</t>
    <rPh sb="22" eb="25">
      <t>ケンギカイ</t>
    </rPh>
    <rPh sb="25" eb="27">
      <t>ジョウテイ</t>
    </rPh>
    <rPh sb="27" eb="28">
      <t>ゴ</t>
    </rPh>
    <rPh sb="33" eb="34">
      <t>ネン</t>
    </rPh>
    <rPh sb="35" eb="36">
      <t>ガツ</t>
    </rPh>
    <rPh sb="36" eb="38">
      <t>ハイアン</t>
    </rPh>
    <phoneticPr fontId="3"/>
  </si>
  <si>
    <t>三和町</t>
    <rPh sb="0" eb="3">
      <t>サンワマチ</t>
    </rPh>
    <phoneticPr fontId="3"/>
  </si>
  <si>
    <t>総和町</t>
    <rPh sb="0" eb="1">
      <t>ソウ</t>
    </rPh>
    <rPh sb="1" eb="2">
      <t>ワ</t>
    </rPh>
    <rPh sb="2" eb="3">
      <t>マチ</t>
    </rPh>
    <phoneticPr fontId="3"/>
  </si>
  <si>
    <t>古河市</t>
    <rPh sb="0" eb="3">
      <t>コガシ</t>
    </rPh>
    <phoneticPr fontId="3"/>
  </si>
  <si>
    <t>守谷市男女共同参画推進条例　　（2009年4月1日施行）</t>
    <rPh sb="0" eb="3">
      <t>モリヤシ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</si>
  <si>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岩井市</t>
    <rPh sb="0" eb="3">
      <t>イワイシ</t>
    </rPh>
    <phoneticPr fontId="3"/>
  </si>
  <si>
    <t>猿島町</t>
    <rPh sb="0" eb="2">
      <t>サシマ</t>
    </rPh>
    <rPh sb="2" eb="3">
      <t>チョウ</t>
    </rPh>
    <phoneticPr fontId="3"/>
  </si>
  <si>
    <t>坂東市男女共同参画推進条例
　　（2009年9月1日施行）</t>
    <rPh sb="0" eb="3">
      <t>バンドウシ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</si>
  <si>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古河市男女共同参画推進条例
　　（2009年4月1日施行）</t>
    <rPh sb="0" eb="3">
      <t>コガシ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</si>
  <si>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小川町</t>
    <rPh sb="0" eb="3">
      <t>オガワマチ</t>
    </rPh>
    <phoneticPr fontId="3"/>
  </si>
  <si>
    <t>美野里町</t>
    <rPh sb="0" eb="3">
      <t>ミノリ</t>
    </rPh>
    <rPh sb="3" eb="4">
      <t>マチ</t>
    </rPh>
    <phoneticPr fontId="3"/>
  </si>
  <si>
    <t>玉里村</t>
    <rPh sb="0" eb="2">
      <t>タマリ</t>
    </rPh>
    <rPh sb="2" eb="3">
      <t>ムラ</t>
    </rPh>
    <phoneticPr fontId="3"/>
  </si>
  <si>
    <t>なし</t>
    <phoneticPr fontId="3"/>
  </si>
  <si>
    <t>小美玉市男女共同参画推進条例
　　（2009年4月1日施行）</t>
    <rPh sb="0" eb="3">
      <t>オミタマ</t>
    </rPh>
    <rPh sb="3" eb="4">
      <t>シ</t>
    </rPh>
    <rPh sb="4" eb="10">
      <t>サンカク</t>
    </rPh>
    <rPh sb="10" eb="12">
      <t>スイシン</t>
    </rPh>
    <rPh sb="12" eb="14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</si>
  <si>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旧今市市条例</t>
    <rPh sb="0" eb="1">
      <t>キュウ</t>
    </rPh>
    <rPh sb="1" eb="4">
      <t>イマイチシ</t>
    </rPh>
    <rPh sb="4" eb="6">
      <t>ジョウレイ</t>
    </rPh>
    <phoneticPr fontId="3"/>
  </si>
  <si>
    <t>日光市男女共同参画推進条例
　　（2009年4月1日施行）</t>
    <rPh sb="0" eb="3">
      <t>ニッコウシ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</si>
  <si>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富津市男女共同参画のまちづくり条例　　（2009年4月1日施行）</t>
    <rPh sb="0" eb="3">
      <t>フッツシ</t>
    </rPh>
    <rPh sb="3" eb="9">
      <t>サンカク</t>
    </rPh>
    <rPh sb="15" eb="17">
      <t>ジョウレイ</t>
    </rPh>
    <rPh sb="24" eb="25">
      <t>ネン</t>
    </rPh>
    <rPh sb="26" eb="27">
      <t>ガツ</t>
    </rPh>
    <rPh sb="28" eb="29">
      <t>ニチ</t>
    </rPh>
    <rPh sb="29" eb="31">
      <t>セコウ</t>
    </rPh>
    <phoneticPr fontId="3"/>
  </si>
  <si>
    <t>小平市男女共同参画推進条例　　（2009年4月1日施行、一部10月1日施行）</t>
    <rPh sb="0" eb="3">
      <t>コダイラシ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</si>
  <si>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富士見市男女共同参画推進条例　　（2008年7月1日施行）</t>
    <rPh sb="0" eb="4">
      <t>フジミシ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</si>
  <si>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つくばみらい市男女共同参画推進条例
　　（2010年8月1日施行）</t>
    <rPh sb="6" eb="7">
      <t>シ</t>
    </rPh>
    <rPh sb="7" eb="17">
      <t>ジョウ</t>
    </rPh>
    <rPh sb="25" eb="26">
      <t>ネン</t>
    </rPh>
    <rPh sb="27" eb="28">
      <t>ガツ</t>
    </rPh>
    <rPh sb="29" eb="30">
      <t>ニチ</t>
    </rPh>
    <rPh sb="30" eb="32">
      <t>セコウ</t>
    </rPh>
    <phoneticPr fontId="3"/>
  </si>
  <si>
    <t>阿見町男女共同参画社会基本条例　　（2010年4月1日施行）</t>
    <rPh sb="0" eb="2">
      <t>アミ</t>
    </rPh>
    <rPh sb="2" eb="3">
      <t>マチ</t>
    </rPh>
    <rPh sb="3" eb="5">
      <t>ダンジョ</t>
    </rPh>
    <rPh sb="5" eb="7">
      <t>キョウドウ</t>
    </rPh>
    <rPh sb="7" eb="9">
      <t>サンカク</t>
    </rPh>
    <rPh sb="9" eb="11">
      <t>シャカイ</t>
    </rPh>
    <rPh sb="11" eb="13">
      <t>キホン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</si>
  <si>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入間市男女共同参画推進条例　　（2010年4月1日施行）</t>
    <rPh sb="0" eb="3">
      <t>イルマシ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</si>
  <si>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大平町</t>
    <rPh sb="0" eb="2">
      <t>オオヒラ</t>
    </rPh>
    <rPh sb="2" eb="3">
      <t>マチ</t>
    </rPh>
    <phoneticPr fontId="3"/>
  </si>
  <si>
    <t>藤岡町</t>
    <rPh sb="0" eb="2">
      <t>フジオカ</t>
    </rPh>
    <rPh sb="2" eb="3">
      <t>マチ</t>
    </rPh>
    <phoneticPr fontId="3"/>
  </si>
  <si>
    <t>都賀町</t>
    <rPh sb="0" eb="2">
      <t>ツガ</t>
    </rPh>
    <rPh sb="2" eb="3">
      <t>マチ</t>
    </rPh>
    <phoneticPr fontId="3"/>
  </si>
  <si>
    <t>鶴ヶ島市男女共同参画推進条例　　（2010年4月1日施行、一部7月1日施行）</t>
    <rPh sb="0" eb="4">
      <t>ツルガシマシ</t>
    </rPh>
    <rPh sb="4" eb="14">
      <t>ジョウ</t>
    </rPh>
    <rPh sb="21" eb="22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2" eb="33">
      <t>ガツ</t>
    </rPh>
    <rPh sb="34" eb="35">
      <t>ニチ</t>
    </rPh>
    <rPh sb="35" eb="37">
      <t>セコウ</t>
    </rPh>
    <phoneticPr fontId="3"/>
  </si>
  <si>
    <t>北川辺町</t>
    <rPh sb="0" eb="1">
      <t>キタ</t>
    </rPh>
    <rPh sb="1" eb="3">
      <t>カワベ</t>
    </rPh>
    <rPh sb="3" eb="4">
      <t>チョウ</t>
    </rPh>
    <phoneticPr fontId="3"/>
  </si>
  <si>
    <t>大利根町</t>
    <rPh sb="0" eb="3">
      <t>オオトネ</t>
    </rPh>
    <rPh sb="3" eb="4">
      <t>チョウ</t>
    </rPh>
    <phoneticPr fontId="3"/>
  </si>
  <si>
    <t>加須市男女共同参画推進条例
　　（2003年4月1日施行）</t>
    <rPh sb="0" eb="1">
      <t>カ</t>
    </rPh>
    <rPh sb="1" eb="2">
      <t>ス</t>
    </rPh>
    <rPh sb="2" eb="3">
      <t>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</si>
  <si>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騎西町男女共同参画推進条例
　　（2006年4月1日施行）</t>
    <rPh sb="0" eb="3">
      <t>キサイマチ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</si>
  <si>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久喜市男女共同参画を推進する条例
　　（2004年4月1日施行）</t>
    <rPh sb="0" eb="3">
      <t>クキシ</t>
    </rPh>
    <rPh sb="3" eb="9">
      <t>サンカク</t>
    </rPh>
    <rPh sb="10" eb="12">
      <t>スイシン</t>
    </rPh>
    <rPh sb="14" eb="16">
      <t>ジョウレイ</t>
    </rPh>
    <rPh sb="24" eb="25">
      <t>ネン</t>
    </rPh>
    <rPh sb="26" eb="27">
      <t>ガツ</t>
    </rPh>
    <rPh sb="28" eb="29">
      <t>ニチ</t>
    </rPh>
    <rPh sb="29" eb="31">
      <t>セコウ</t>
    </rPh>
    <phoneticPr fontId="3"/>
  </si>
  <si>
    <t>菖蒲町</t>
    <rPh sb="0" eb="2">
      <t>ショウブ</t>
    </rPh>
    <rPh sb="2" eb="3">
      <t>マチ</t>
    </rPh>
    <phoneticPr fontId="3"/>
  </si>
  <si>
    <t>栗橋町</t>
    <rPh sb="0" eb="2">
      <t>クリハシ</t>
    </rPh>
    <rPh sb="2" eb="3">
      <t>マチ</t>
    </rPh>
    <phoneticPr fontId="3"/>
  </si>
  <si>
    <t>鷺宮町</t>
    <rPh sb="0" eb="1">
      <t>サギ</t>
    </rPh>
    <rPh sb="1" eb="2">
      <t>ミヤ</t>
    </rPh>
    <rPh sb="2" eb="3">
      <t>マチ</t>
    </rPh>
    <phoneticPr fontId="3"/>
  </si>
  <si>
    <t>常陸太田市</t>
    <rPh sb="0" eb="5">
      <t>ヒタチオオタシ</t>
    </rPh>
    <phoneticPr fontId="3"/>
  </si>
  <si>
    <t>金砂郷町</t>
    <rPh sb="0" eb="1">
      <t>キン</t>
    </rPh>
    <rPh sb="1" eb="2">
      <t>スナ</t>
    </rPh>
    <rPh sb="2" eb="3">
      <t>ゴウ</t>
    </rPh>
    <rPh sb="3" eb="4">
      <t>マチ</t>
    </rPh>
    <phoneticPr fontId="3"/>
  </si>
  <si>
    <t>水府村</t>
    <rPh sb="0" eb="1">
      <t>ミズ</t>
    </rPh>
    <rPh sb="1" eb="2">
      <t>フ</t>
    </rPh>
    <rPh sb="2" eb="3">
      <t>ムラ</t>
    </rPh>
    <phoneticPr fontId="3"/>
  </si>
  <si>
    <t>里美村</t>
    <rPh sb="0" eb="2">
      <t>サトミ</t>
    </rPh>
    <rPh sb="2" eb="3">
      <t>ムラ</t>
    </rPh>
    <phoneticPr fontId="3"/>
  </si>
  <si>
    <t>常陸太田市男女共同参画推進条例
　　（2010年4月1日施行）</t>
    <rPh sb="0" eb="5">
      <t>ヒタチオオタシ</t>
    </rPh>
    <rPh sb="5" eb="7">
      <t>ダンジョ</t>
    </rPh>
    <rPh sb="7" eb="9">
      <t>キョウドウ</t>
    </rPh>
    <rPh sb="9" eb="11">
      <t>サンカク</t>
    </rPh>
    <rPh sb="11" eb="13">
      <t>スイシン</t>
    </rPh>
    <rPh sb="13" eb="15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</si>
  <si>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伊奈町</t>
    <rPh sb="0" eb="2">
      <t>イナ</t>
    </rPh>
    <rPh sb="2" eb="3">
      <t>マチ</t>
    </rPh>
    <phoneticPr fontId="3"/>
  </si>
  <si>
    <t>谷和原村</t>
    <rPh sb="0" eb="1">
      <t>タニ</t>
    </rPh>
    <rPh sb="1" eb="2">
      <t>ワ</t>
    </rPh>
    <rPh sb="2" eb="3">
      <t>ハラ</t>
    </rPh>
    <rPh sb="3" eb="4">
      <t>ムラ</t>
    </rPh>
    <phoneticPr fontId="3"/>
  </si>
  <si>
    <t>栃木市男女共同参画推進条例
　　（2004年4月1日施行）</t>
    <rPh sb="0" eb="3">
      <t>トチギシ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</si>
  <si>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西方町</t>
    <rPh sb="0" eb="3">
      <t>ニシガタチョウ</t>
    </rPh>
    <phoneticPr fontId="3"/>
  </si>
  <si>
    <t>栃木県</t>
    <phoneticPr fontId="3"/>
  </si>
  <si>
    <t>栃木市男女共同参画推進条例
　　（2011年4月1日施行）</t>
    <rPh sb="0" eb="3">
      <t>トチギシ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</si>
  <si>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結城市男女共同参画推進条例　　（2001年4月1日施行）</t>
    <rPh sb="0" eb="2">
      <t>ユウキ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</si>
  <si>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真岡市</t>
    <rPh sb="0" eb="3">
      <t>モオカシ</t>
    </rPh>
    <phoneticPr fontId="3"/>
  </si>
  <si>
    <t>真岡市男女共同参画推進条例
　　（2011年4月1日施行）</t>
    <rPh sb="0" eb="3">
      <t>モオカシ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</si>
  <si>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二宮町</t>
    <rPh sb="0" eb="2">
      <t>ニノミヤ</t>
    </rPh>
    <rPh sb="2" eb="3">
      <t>マチ</t>
    </rPh>
    <phoneticPr fontId="3"/>
  </si>
  <si>
    <t>久喜市男女共同参画を推進する条例
　　（2010年9月30日施行）</t>
    <rPh sb="0" eb="3">
      <t>クキシ</t>
    </rPh>
    <rPh sb="3" eb="9">
      <t>サンカク</t>
    </rPh>
    <rPh sb="10" eb="12">
      <t>スイシン</t>
    </rPh>
    <rPh sb="14" eb="16">
      <t>ジョウレイ</t>
    </rPh>
    <rPh sb="24" eb="25">
      <t>ネン</t>
    </rPh>
    <rPh sb="26" eb="27">
      <t>ガツ</t>
    </rPh>
    <rPh sb="29" eb="30">
      <t>ニチ</t>
    </rPh>
    <rPh sb="30" eb="32">
      <t>セコウ</t>
    </rPh>
    <phoneticPr fontId="3"/>
  </si>
  <si>
    <t>高崎市</t>
    <rPh sb="0" eb="3">
      <t>タカサキシ</t>
    </rPh>
    <phoneticPr fontId="3"/>
  </si>
  <si>
    <t>倉渕村</t>
    <rPh sb="0" eb="3">
      <t>クラブチムラ</t>
    </rPh>
    <phoneticPr fontId="3"/>
  </si>
  <si>
    <t>箕郷町</t>
    <rPh sb="0" eb="1">
      <t>ミ</t>
    </rPh>
    <rPh sb="1" eb="2">
      <t>ゴウ</t>
    </rPh>
    <rPh sb="2" eb="3">
      <t>マチ</t>
    </rPh>
    <phoneticPr fontId="3"/>
  </si>
  <si>
    <t>群馬町</t>
    <rPh sb="0" eb="2">
      <t>グンマ</t>
    </rPh>
    <rPh sb="2" eb="3">
      <t>マチ</t>
    </rPh>
    <phoneticPr fontId="3"/>
  </si>
  <si>
    <t>新町</t>
    <rPh sb="0" eb="2">
      <t>シンチョウ</t>
    </rPh>
    <phoneticPr fontId="3"/>
  </si>
  <si>
    <t>榛名町</t>
    <rPh sb="0" eb="2">
      <t>ハルナ</t>
    </rPh>
    <rPh sb="2" eb="3">
      <t>マチ</t>
    </rPh>
    <phoneticPr fontId="3"/>
  </si>
  <si>
    <t>編入</t>
    <rPh sb="0" eb="2">
      <t>ヘンニュウ</t>
    </rPh>
    <phoneticPr fontId="3"/>
  </si>
  <si>
    <t>吉井町</t>
    <rPh sb="0" eb="2">
      <t>ヨシイ</t>
    </rPh>
    <rPh sb="2" eb="3">
      <t>マチ</t>
    </rPh>
    <phoneticPr fontId="3"/>
  </si>
  <si>
    <t>新規</t>
    <rPh sb="0" eb="2">
      <t>シンキ</t>
    </rPh>
    <phoneticPr fontId="3"/>
  </si>
  <si>
    <t>群馬県</t>
    <phoneticPr fontId="3"/>
  </si>
  <si>
    <t>高崎市男女共同参画推進条例
　　（2009年6月1日施行）</t>
    <rPh sb="0" eb="3">
      <t>タカサキシ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</si>
  <si>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埼玉県</t>
    <phoneticPr fontId="3"/>
  </si>
  <si>
    <t>川口市男女共同参画推進条例　　（2012年4月1日施行）</t>
    <rPh sb="0" eb="3">
      <t>カワグチシ</t>
    </rPh>
    <rPh sb="3" eb="13">
      <t>サン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</si>
  <si>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川口市</t>
    <rPh sb="0" eb="3">
      <t>カワグチシ</t>
    </rPh>
    <phoneticPr fontId="3"/>
  </si>
  <si>
    <t>鳩ヶ谷市</t>
    <rPh sb="0" eb="4">
      <t>ハトガヤシ</t>
    </rPh>
    <phoneticPr fontId="3"/>
  </si>
  <si>
    <t>編入</t>
    <rPh sb="0" eb="2">
      <t>ヘンニュウ</t>
    </rPh>
    <phoneticPr fontId="3"/>
  </si>
  <si>
    <t>土浦市</t>
    <rPh sb="0" eb="3">
      <t>ツチウラシ</t>
    </rPh>
    <phoneticPr fontId="3"/>
  </si>
  <si>
    <t>新治村</t>
    <rPh sb="0" eb="2">
      <t>ニイハル</t>
    </rPh>
    <rPh sb="2" eb="3">
      <t>ムラ</t>
    </rPh>
    <phoneticPr fontId="3"/>
  </si>
  <si>
    <t>土浦市男女共同参画推進条例
　　（2012年4月1日施行）</t>
    <rPh sb="0" eb="3">
      <t>ツチウラシ</t>
    </rPh>
    <rPh sb="3" eb="13">
      <t>サン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</si>
  <si>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下妻市男女共同参画推進条例　　（2012年4月1日施行）</t>
    <rPh sb="0" eb="3">
      <t>シモツマシ</t>
    </rPh>
    <rPh sb="3" eb="13">
      <t>サン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</si>
  <si>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茨城県</t>
    <rPh sb="0" eb="3">
      <t>イバラキケン</t>
    </rPh>
    <phoneticPr fontId="3"/>
  </si>
  <si>
    <t>下妻市</t>
    <rPh sb="0" eb="3">
      <t>シモツマシ</t>
    </rPh>
    <phoneticPr fontId="3"/>
  </si>
  <si>
    <t>千代川村</t>
    <rPh sb="0" eb="3">
      <t>チヨカワ</t>
    </rPh>
    <rPh sb="3" eb="4">
      <t>ムラ</t>
    </rPh>
    <phoneticPr fontId="3"/>
  </si>
  <si>
    <t>加須市男女共同参画推進条例　　（2011年7月7日施行）</t>
    <rPh sb="0" eb="3">
      <t>カゾシ</t>
    </rPh>
    <rPh sb="3" eb="13">
      <t>サン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</si>
  <si>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鴻巣市男女共同参画推進条例　　（2012年3月10日施行）</t>
    <rPh sb="0" eb="3">
      <t>コウノスシ</t>
    </rPh>
    <rPh sb="3" eb="13">
      <t>サン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</si>
  <si>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鴻巣市</t>
    <rPh sb="0" eb="3">
      <t>コウノスシ</t>
    </rPh>
    <phoneticPr fontId="3"/>
  </si>
  <si>
    <t>吹上町</t>
    <rPh sb="0" eb="2">
      <t>フキアゲ</t>
    </rPh>
    <rPh sb="2" eb="3">
      <t>マチ</t>
    </rPh>
    <phoneticPr fontId="3"/>
  </si>
  <si>
    <t>川里町</t>
    <rPh sb="0" eb="1">
      <t>カワ</t>
    </rPh>
    <rPh sb="1" eb="2">
      <t>サト</t>
    </rPh>
    <rPh sb="2" eb="3">
      <t>マチ</t>
    </rPh>
    <phoneticPr fontId="3"/>
  </si>
  <si>
    <t>新規</t>
    <rPh sb="0" eb="2">
      <t>シンキ</t>
    </rPh>
    <phoneticPr fontId="3"/>
  </si>
  <si>
    <t>旧栃木市条例</t>
    <rPh sb="0" eb="1">
      <t>キュウ</t>
    </rPh>
    <rPh sb="1" eb="4">
      <t>トチギシ</t>
    </rPh>
    <rPh sb="4" eb="6">
      <t>ジョウレイ</t>
    </rPh>
    <phoneticPr fontId="3"/>
  </si>
  <si>
    <t>旧加須市条例、旧騎西町条例</t>
    <rPh sb="0" eb="1">
      <t>キュウ</t>
    </rPh>
    <rPh sb="1" eb="4">
      <t>カゾシ</t>
    </rPh>
    <rPh sb="4" eb="6">
      <t>ジョウレイ</t>
    </rPh>
    <rPh sb="7" eb="8">
      <t>キュウ</t>
    </rPh>
    <rPh sb="8" eb="9">
      <t>キ</t>
    </rPh>
    <rPh sb="9" eb="10">
      <t>ニシ</t>
    </rPh>
    <rPh sb="10" eb="11">
      <t>マチ</t>
    </rPh>
    <rPh sb="11" eb="13">
      <t>ジョウレイ</t>
    </rPh>
    <phoneticPr fontId="3"/>
  </si>
  <si>
    <t>埼玉県</t>
    <phoneticPr fontId="3"/>
  </si>
  <si>
    <t>埼玉県</t>
    <rPh sb="0" eb="3">
      <t>サイタマケン</t>
    </rPh>
    <phoneticPr fontId="3"/>
  </si>
  <si>
    <t>川島町男女共同参画によるまちづくり条例　　（2013年4月1日施行）</t>
    <rPh sb="0" eb="3">
      <t>カワジママチ</t>
    </rPh>
    <rPh sb="3" eb="5">
      <t>ダンジョ</t>
    </rPh>
    <rPh sb="5" eb="7">
      <t>キョウドウ</t>
    </rPh>
    <rPh sb="7" eb="9">
      <t>サンカク</t>
    </rPh>
    <rPh sb="17" eb="19">
      <t>ジョウレイ</t>
    </rPh>
    <rPh sb="26" eb="27">
      <t>ネン</t>
    </rPh>
    <rPh sb="28" eb="29">
      <t>ガツ</t>
    </rPh>
    <rPh sb="30" eb="31">
      <t>ニチ</t>
    </rPh>
    <rPh sb="31" eb="33">
      <t>セコウ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</si>
</sst>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#,##0;[Red]_ \-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8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8"/>
      </left>
      <right style="dotted">
        <color indexed="64"/>
      </right>
      <top style="thin">
        <color indexed="64"/>
      </top>
      <bottom/>
      <diagonal/>
    </border>
    <border>
      <left style="double">
        <color indexed="8"/>
      </left>
      <right style="dotted">
        <color indexed="64"/>
      </right>
      <top/>
      <bottom/>
      <diagonal/>
    </border>
    <border>
      <left style="double">
        <color indexed="8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vertical="center" wrapText="1" shrinkToFit="1"/>
    </xf>
    <xf numFmtId="176" fontId="7" fillId="0" borderId="5" xfId="0" applyNumberFormat="1" applyFont="1" applyFill="1" applyBorder="1" applyAlignment="1">
      <alignment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 shrinkToFit="1"/>
    </xf>
    <xf numFmtId="0" fontId="7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1" fontId="5" fillId="0" borderId="11" xfId="0" applyNumberFormat="1" applyFont="1" applyFill="1" applyBorder="1" applyAlignment="1">
      <alignment horizontal="left" vertical="center" wrapText="1"/>
    </xf>
    <xf numFmtId="176" fontId="2" fillId="0" borderId="5" xfId="1" applyNumberFormat="1" applyFill="1" applyBorder="1" applyAlignment="1" applyProtection="1">
      <alignment horizontal="left" vertical="center" wrapText="1" shrinkToFit="1"/>
    </xf>
    <xf numFmtId="176" fontId="2" fillId="0" borderId="5" xfId="1" applyNumberFormat="1" applyFill="1" applyBorder="1" applyAlignment="1" applyProtection="1">
      <alignment vertical="center" wrapText="1" shrinkToFit="1"/>
    </xf>
    <xf numFmtId="176" fontId="2" fillId="0" borderId="4" xfId="1" applyNumberFormat="1" applyFill="1" applyBorder="1" applyAlignment="1" applyProtection="1">
      <alignment horizontal="left" vertical="center" wrapText="1" shrinkToFit="1"/>
    </xf>
    <xf numFmtId="176" fontId="2" fillId="0" borderId="4" xfId="1" applyNumberFormat="1" applyFill="1" applyBorder="1" applyAlignment="1" applyProtection="1">
      <alignment vertical="center" wrapText="1" shrinkToFi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2" fillId="2" borderId="5" xfId="1" applyNumberFormat="1" applyFill="1" applyBorder="1" applyAlignment="1" applyProtection="1">
      <alignment horizontal="left" vertical="center" wrapText="1" shrinkToFit="1"/>
    </xf>
    <xf numFmtId="0" fontId="7" fillId="2" borderId="7" xfId="0" applyFont="1" applyFill="1" applyBorder="1" applyAlignment="1">
      <alignment vertical="center" wrapText="1" shrinkToFit="1"/>
    </xf>
    <xf numFmtId="0" fontId="7" fillId="2" borderId="0" xfId="0" applyFont="1" applyFill="1" applyAlignment="1">
      <alignment horizontal="left" vertical="center" wrapText="1"/>
    </xf>
    <xf numFmtId="176" fontId="2" fillId="2" borderId="4" xfId="1" applyNumberFormat="1" applyFill="1" applyBorder="1" applyAlignment="1" applyProtection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/>
    </xf>
    <xf numFmtId="176" fontId="7" fillId="0" borderId="7" xfId="0" applyNumberFormat="1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left" vertical="center" wrapText="1"/>
    </xf>
    <xf numFmtId="0" fontId="2" fillId="0" borderId="15" xfId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>
      <alignment vertical="center" wrapText="1" shrinkToFit="1"/>
    </xf>
    <xf numFmtId="176" fontId="1" fillId="0" borderId="13" xfId="1" applyNumberFormat="1" applyFont="1" applyFill="1" applyBorder="1" applyAlignment="1" applyProtection="1">
      <alignment vertical="center" wrapText="1" shrinkToFi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 shrinkToFit="1"/>
    </xf>
    <xf numFmtId="176" fontId="7" fillId="0" borderId="20" xfId="0" applyNumberFormat="1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 shrinkToFit="1"/>
    </xf>
    <xf numFmtId="0" fontId="7" fillId="3" borderId="21" xfId="0" applyFont="1" applyFill="1" applyBorder="1" applyAlignment="1">
      <alignment horizontal="left" vertical="center" wrapText="1" shrinkToFit="1"/>
    </xf>
    <xf numFmtId="0" fontId="7" fillId="4" borderId="2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5" fillId="4" borderId="0" xfId="0" applyFont="1" applyFill="1" applyAlignment="1">
      <alignment horizontal="left" vertical="center" wrapText="1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7" xfId="1" applyFill="1" applyBorder="1" applyAlignment="1" applyProtection="1">
      <alignment vertical="center" wrapText="1" shrinkToFit="1"/>
    </xf>
    <xf numFmtId="0" fontId="7" fillId="0" borderId="20" xfId="0" applyFont="1" applyFill="1" applyBorder="1" applyAlignment="1">
      <alignment horizontal="left" vertical="center" wrapText="1"/>
    </xf>
    <xf numFmtId="176" fontId="1" fillId="0" borderId="20" xfId="1" applyNumberFormat="1" applyFont="1" applyFill="1" applyBorder="1" applyAlignment="1" applyProtection="1">
      <alignment vertical="center" wrapText="1" shrinkToFi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 shrinkToFit="1"/>
    </xf>
    <xf numFmtId="0" fontId="0" fillId="0" borderId="20" xfId="0" applyFill="1" applyBorder="1" applyAlignment="1">
      <alignment horizontal="left" vertical="center" wrapText="1" shrinkToFit="1"/>
    </xf>
    <xf numFmtId="0" fontId="2" fillId="2" borderId="0" xfId="1" applyFill="1" applyAlignment="1" applyProtection="1">
      <alignment vertical="center"/>
    </xf>
    <xf numFmtId="0" fontId="5" fillId="2" borderId="2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6" fontId="0" fillId="0" borderId="4" xfId="1" applyNumberFormat="1" applyFont="1" applyFill="1" applyBorder="1" applyAlignment="1" applyProtection="1">
      <alignment vertical="center" wrapText="1" shrinkToFit="1"/>
    </xf>
    <xf numFmtId="0" fontId="7" fillId="5" borderId="21" xfId="0" applyFont="1" applyFill="1" applyBorder="1" applyAlignment="1">
      <alignment horizontal="left" vertical="center" wrapText="1" shrinkToFit="1"/>
    </xf>
    <xf numFmtId="176" fontId="5" fillId="0" borderId="3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 shrinkToFit="1"/>
    </xf>
    <xf numFmtId="176" fontId="1" fillId="0" borderId="4" xfId="1" applyNumberFormat="1" applyFont="1" applyFill="1" applyBorder="1" applyAlignment="1" applyProtection="1">
      <alignment vertical="center" wrapText="1" shrinkToFit="1"/>
    </xf>
    <xf numFmtId="176" fontId="2" fillId="0" borderId="20" xfId="1" applyNumberFormat="1" applyFill="1" applyBorder="1" applyAlignment="1" applyProtection="1">
      <alignment horizontal="left" vertical="center" wrapText="1" shrinkToFit="1"/>
    </xf>
    <xf numFmtId="176" fontId="8" fillId="0" borderId="20" xfId="1" applyNumberFormat="1" applyFont="1" applyFill="1" applyBorder="1" applyAlignment="1" applyProtection="1">
      <alignment horizontal="left" vertical="center" wrapText="1" shrinkToFit="1"/>
    </xf>
    <xf numFmtId="0" fontId="7" fillId="0" borderId="2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vertical="center" wrapText="1" shrinkToFit="1"/>
    </xf>
    <xf numFmtId="31" fontId="5" fillId="0" borderId="19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 wrapText="1" shrinkToFi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vertical="center" wrapText="1" shrinkToFit="1"/>
    </xf>
    <xf numFmtId="0" fontId="7" fillId="0" borderId="9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6" fontId="5" fillId="0" borderId="56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45" xfId="1" applyFill="1" applyBorder="1" applyAlignment="1" applyProtection="1">
      <alignment horizontal="left" vertical="center" wrapText="1"/>
    </xf>
    <xf numFmtId="0" fontId="2" fillId="0" borderId="46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1" fontId="5" fillId="0" borderId="40" xfId="0" applyNumberFormat="1" applyFont="1" applyFill="1" applyBorder="1" applyAlignment="1">
      <alignment horizontal="left" vertical="center" wrapText="1"/>
    </xf>
    <xf numFmtId="31" fontId="5" fillId="0" borderId="41" xfId="0" applyNumberFormat="1" applyFont="1" applyFill="1" applyBorder="1" applyAlignment="1">
      <alignment horizontal="left" vertical="center" wrapText="1"/>
    </xf>
    <xf numFmtId="31" fontId="5" fillId="0" borderId="42" xfId="0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 shrinkToFit="1"/>
    </xf>
    <xf numFmtId="0" fontId="7" fillId="0" borderId="27" xfId="0" applyFont="1" applyFill="1" applyBorder="1" applyAlignment="1">
      <alignment vertical="center" wrapText="1" shrinkToFi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 wrapText="1"/>
    </xf>
    <xf numFmtId="0" fontId="1" fillId="0" borderId="50" xfId="1" applyFont="1" applyFill="1" applyBorder="1" applyAlignment="1" applyProtection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/>
    </xf>
    <xf numFmtId="0" fontId="2" fillId="0" borderId="50" xfId="1" applyFill="1" applyBorder="1" applyAlignment="1" applyProtection="1">
      <alignment horizontal="left" vertical="center" wrapText="1"/>
    </xf>
    <xf numFmtId="176" fontId="2" fillId="0" borderId="45" xfId="1" applyNumberFormat="1" applyFill="1" applyBorder="1" applyAlignment="1" applyProtection="1">
      <alignment horizontal="left" vertical="center" wrapText="1" shrinkToFit="1"/>
    </xf>
    <xf numFmtId="176" fontId="1" fillId="0" borderId="46" xfId="1" applyNumberFormat="1" applyFont="1" applyFill="1" applyBorder="1" applyAlignment="1" applyProtection="1">
      <alignment horizontal="left" vertical="center" wrapText="1" shrinkToFit="1"/>
    </xf>
    <xf numFmtId="176" fontId="1" fillId="0" borderId="47" xfId="1" applyNumberFormat="1" applyFont="1" applyFill="1" applyBorder="1" applyAlignment="1" applyProtection="1">
      <alignment horizontal="left" vertical="center" wrapText="1" shrinkToFit="1"/>
    </xf>
    <xf numFmtId="176" fontId="2" fillId="0" borderId="47" xfId="1" applyNumberFormat="1" applyFill="1" applyBorder="1" applyAlignment="1" applyProtection="1">
      <alignment horizontal="left" vertical="center" wrapText="1" shrinkToFi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1" fontId="5" fillId="0" borderId="4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31" fontId="5" fillId="0" borderId="29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 shrinkToFit="1"/>
    </xf>
    <xf numFmtId="0" fontId="7" fillId="0" borderId="33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31" fontId="5" fillId="0" borderId="54" xfId="0" applyNumberFormat="1" applyFont="1" applyFill="1" applyBorder="1" applyAlignment="1">
      <alignment horizontal="left" vertical="center" wrapText="1"/>
    </xf>
    <xf numFmtId="31" fontId="5" fillId="0" borderId="55" xfId="0" applyNumberFormat="1" applyFont="1" applyFill="1" applyBorder="1" applyAlignment="1">
      <alignment horizontal="left" vertical="center" wrapText="1"/>
    </xf>
    <xf numFmtId="0" fontId="2" fillId="0" borderId="50" xfId="1" applyFill="1" applyBorder="1" applyAlignment="1" applyProtection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2" fillId="0" borderId="37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3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31" fontId="5" fillId="0" borderId="40" xfId="0" applyNumberFormat="1" applyFont="1" applyFill="1" applyBorder="1" applyAlignment="1">
      <alignment horizontal="left" vertical="center" wrapText="1" shrinkToFit="1"/>
    </xf>
    <xf numFmtId="0" fontId="5" fillId="0" borderId="42" xfId="0" applyFont="1" applyFill="1" applyBorder="1" applyAlignment="1">
      <alignment horizontal="left" vertical="center" wrapText="1" shrinkToFit="1"/>
    </xf>
    <xf numFmtId="0" fontId="7" fillId="0" borderId="37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31" fontId="5" fillId="0" borderId="10" xfId="0" applyNumberFormat="1" applyFont="1" applyFill="1" applyBorder="1" applyAlignment="1">
      <alignment horizontal="left" vertical="center" wrapText="1"/>
    </xf>
    <xf numFmtId="176" fontId="5" fillId="0" borderId="56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176" fontId="2" fillId="0" borderId="47" xfId="1" applyNumberFormat="1" applyFont="1" applyFill="1" applyBorder="1" applyAlignment="1" applyProtection="1">
      <alignment horizontal="left" vertical="center" wrapText="1" shrinkToFit="1"/>
    </xf>
    <xf numFmtId="176" fontId="2" fillId="0" borderId="46" xfId="1" applyNumberFormat="1" applyFill="1" applyBorder="1" applyAlignment="1" applyProtection="1">
      <alignment horizontal="left" vertical="center" wrapText="1" shrinkToFit="1"/>
    </xf>
    <xf numFmtId="31" fontId="5" fillId="0" borderId="40" xfId="0" applyNumberFormat="1" applyFont="1" applyFill="1" applyBorder="1" applyAlignment="1">
      <alignment horizontal="center" vertical="center" wrapText="1"/>
    </xf>
    <xf numFmtId="31" fontId="5" fillId="0" borderId="41" xfId="0" applyNumberFormat="1" applyFont="1" applyFill="1" applyBorder="1" applyAlignment="1">
      <alignment horizontal="center" vertical="center" wrapText="1"/>
    </xf>
    <xf numFmtId="31" fontId="5" fillId="0" borderId="42" xfId="0" applyNumberFormat="1" applyFont="1" applyFill="1" applyBorder="1" applyAlignment="1">
      <alignment horizontal="center" vertical="center" wrapText="1"/>
    </xf>
    <xf numFmtId="0" fontId="2" fillId="0" borderId="57" xfId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0" fillId="0" borderId="57" xfId="0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31" fontId="5" fillId="0" borderId="58" xfId="0" applyNumberFormat="1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view="pageBreakPreview" topLeftCell="A160" zoomScaleNormal="100" zoomScaleSheetLayoutView="100" workbookViewId="0">
      <selection activeCell="C148" sqref="C148"/>
    </sheetView>
  </sheetViews>
  <sheetFormatPr defaultColWidth="9" defaultRowHeight="13.5"/>
  <cols>
    <col min="1" max="1" width="2.5" style="1" customWidth="1"/>
    <col min="2" max="2" width="8.125" style="64" customWidth="1"/>
    <col min="3" max="3" width="11.5" style="13" customWidth="1"/>
    <col min="4" max="4" width="42.875" style="43" customWidth="1"/>
    <col min="5" max="5" width="11.375" style="14" customWidth="1"/>
    <col min="6" max="6" width="33.625" style="55" customWidth="1"/>
    <col min="7" max="7" width="10.5" style="8" customWidth="1"/>
    <col min="8" max="8" width="6.5" style="3" customWidth="1"/>
    <col min="9" max="9" width="13.625" style="20" customWidth="1"/>
    <col min="10" max="16384" width="9" style="4"/>
  </cols>
  <sheetData>
    <row r="1" spans="1:9" ht="14.25" customHeight="1">
      <c r="B1" s="175" t="s">
        <v>147</v>
      </c>
      <c r="C1" s="175"/>
      <c r="D1" s="175"/>
      <c r="E1" s="175"/>
      <c r="F1" s="175"/>
      <c r="I1" s="13"/>
    </row>
    <row r="2" spans="1:9" ht="15" customHeight="1" thickBot="1">
      <c r="B2" s="59"/>
      <c r="E2" s="15"/>
      <c r="F2" s="2"/>
      <c r="H2" s="57"/>
      <c r="I2" s="58"/>
    </row>
    <row r="3" spans="1:9" s="64" customFormat="1" ht="24.75" customHeight="1" thickBot="1">
      <c r="A3" s="59"/>
      <c r="B3" s="60" t="s">
        <v>10</v>
      </c>
      <c r="C3" s="61" t="s">
        <v>72</v>
      </c>
      <c r="D3" s="18" t="s">
        <v>73</v>
      </c>
      <c r="E3" s="62" t="s">
        <v>74</v>
      </c>
      <c r="F3" s="5" t="s">
        <v>148</v>
      </c>
      <c r="G3" s="100" t="s">
        <v>11</v>
      </c>
      <c r="H3" s="6" t="s">
        <v>12</v>
      </c>
      <c r="I3" s="63" t="s">
        <v>13</v>
      </c>
    </row>
    <row r="4" spans="1:9" s="8" customFormat="1">
      <c r="A4" s="7"/>
      <c r="B4" s="27" t="s">
        <v>64</v>
      </c>
      <c r="C4" s="28" t="str">
        <f>HYPERLINK("rule-file/kanto/pref_ibaraki.txt","茨城県")</f>
        <v>茨城県</v>
      </c>
      <c r="D4" s="44" t="s">
        <v>104</v>
      </c>
      <c r="E4" s="29"/>
      <c r="F4" s="47"/>
      <c r="G4" s="101"/>
      <c r="H4" s="34"/>
      <c r="I4" s="21"/>
    </row>
    <row r="5" spans="1:9" s="8" customFormat="1" ht="38.25" customHeight="1">
      <c r="A5" s="7"/>
      <c r="B5" s="9" t="s">
        <v>64</v>
      </c>
      <c r="C5" s="144" t="str">
        <f>HYPERLINK("rule-file/kanto/mito.txt","水戸市")</f>
        <v>水戸市</v>
      </c>
      <c r="D5" s="142" t="s">
        <v>218</v>
      </c>
      <c r="E5" s="11" t="s">
        <v>65</v>
      </c>
      <c r="F5" s="48" t="s">
        <v>125</v>
      </c>
      <c r="G5" s="152" t="s">
        <v>0</v>
      </c>
      <c r="H5" s="122" t="s">
        <v>14</v>
      </c>
      <c r="I5" s="125">
        <v>38384</v>
      </c>
    </row>
    <row r="6" spans="1:9" s="8" customFormat="1" ht="12.75">
      <c r="A6" s="7"/>
      <c r="B6" s="9" t="s">
        <v>66</v>
      </c>
      <c r="C6" s="141"/>
      <c r="D6" s="137"/>
      <c r="E6" s="11" t="s">
        <v>67</v>
      </c>
      <c r="F6" s="48" t="s">
        <v>15</v>
      </c>
      <c r="G6" s="154"/>
      <c r="H6" s="124"/>
      <c r="I6" s="176"/>
    </row>
    <row r="7" spans="1:9" s="8" customFormat="1" ht="25.5">
      <c r="A7" s="7"/>
      <c r="B7" s="9" t="s">
        <v>64</v>
      </c>
      <c r="C7" s="144" t="str">
        <f>HYPERLINK("rule-file/kanto/hitachi.pdf","日立市")</f>
        <v>日立市</v>
      </c>
      <c r="D7" s="142" t="s">
        <v>217</v>
      </c>
      <c r="E7" s="11" t="s">
        <v>68</v>
      </c>
      <c r="F7" s="48" t="s">
        <v>69</v>
      </c>
      <c r="G7" s="152" t="s">
        <v>1</v>
      </c>
      <c r="H7" s="122" t="s">
        <v>14</v>
      </c>
      <c r="I7" s="125">
        <v>38292</v>
      </c>
    </row>
    <row r="8" spans="1:9" s="8" customFormat="1" ht="12.75">
      <c r="A8" s="7"/>
      <c r="B8" s="9" t="s">
        <v>66</v>
      </c>
      <c r="C8" s="141"/>
      <c r="D8" s="137"/>
      <c r="E8" s="11" t="s">
        <v>70</v>
      </c>
      <c r="F8" s="48" t="s">
        <v>63</v>
      </c>
      <c r="G8" s="154"/>
      <c r="H8" s="124"/>
      <c r="I8" s="127"/>
    </row>
    <row r="9" spans="1:9" s="8" customFormat="1" ht="12.75">
      <c r="A9" s="7"/>
      <c r="B9" s="9" t="s">
        <v>66</v>
      </c>
      <c r="C9" s="119" t="str">
        <f>HYPERLINK("rule-file/kanto/tsuchiura.txt","土浦市")</f>
        <v>土浦市</v>
      </c>
      <c r="D9" s="142" t="s">
        <v>296</v>
      </c>
      <c r="E9" s="11" t="s">
        <v>294</v>
      </c>
      <c r="F9" s="48" t="s">
        <v>15</v>
      </c>
      <c r="G9" s="102"/>
      <c r="H9" s="122" t="s">
        <v>293</v>
      </c>
      <c r="I9" s="125">
        <v>38768</v>
      </c>
    </row>
    <row r="10" spans="1:9" s="8" customFormat="1" ht="12.75">
      <c r="A10" s="7"/>
      <c r="B10" s="99" t="s">
        <v>66</v>
      </c>
      <c r="C10" s="135"/>
      <c r="D10" s="137"/>
      <c r="E10" s="11" t="s">
        <v>295</v>
      </c>
      <c r="F10" s="48" t="s">
        <v>15</v>
      </c>
      <c r="G10" s="102"/>
      <c r="H10" s="124"/>
      <c r="I10" s="127"/>
    </row>
    <row r="11" spans="1:9" s="8" customFormat="1" ht="12.75">
      <c r="A11" s="7"/>
      <c r="B11" s="9" t="s">
        <v>164</v>
      </c>
      <c r="C11" s="119" t="str">
        <f>HYPERLINK("rule-file/kanto/koga.txt","古河市")</f>
        <v>古河市</v>
      </c>
      <c r="D11" s="142" t="s">
        <v>236</v>
      </c>
      <c r="E11" s="11" t="s">
        <v>231</v>
      </c>
      <c r="F11" s="48" t="s">
        <v>15</v>
      </c>
      <c r="G11" s="128" t="s">
        <v>62</v>
      </c>
      <c r="H11" s="122" t="s">
        <v>16</v>
      </c>
      <c r="I11" s="125">
        <v>38607</v>
      </c>
    </row>
    <row r="12" spans="1:9" s="8" customFormat="1" ht="12.75">
      <c r="A12" s="7"/>
      <c r="B12" s="9" t="s">
        <v>66</v>
      </c>
      <c r="C12" s="138"/>
      <c r="D12" s="143"/>
      <c r="E12" s="11" t="s">
        <v>230</v>
      </c>
      <c r="F12" s="48" t="s">
        <v>15</v>
      </c>
      <c r="G12" s="129"/>
      <c r="H12" s="123"/>
      <c r="I12" s="126"/>
    </row>
    <row r="13" spans="1:9" s="8" customFormat="1" ht="12.75">
      <c r="A13" s="7"/>
      <c r="B13" s="9" t="s">
        <v>66</v>
      </c>
      <c r="C13" s="135"/>
      <c r="D13" s="137"/>
      <c r="E13" s="11" t="s">
        <v>229</v>
      </c>
      <c r="F13" s="48" t="s">
        <v>15</v>
      </c>
      <c r="G13" s="130"/>
      <c r="H13" s="124"/>
      <c r="I13" s="127"/>
    </row>
    <row r="14" spans="1:9" s="8" customFormat="1" ht="25.5">
      <c r="A14" s="7"/>
      <c r="B14" s="9" t="s">
        <v>64</v>
      </c>
      <c r="C14" s="144" t="str">
        <f>HYPERLINK("rule-file/kanto/ishioka.txt","石岡市")</f>
        <v>石岡市</v>
      </c>
      <c r="D14" s="142" t="s">
        <v>216</v>
      </c>
      <c r="E14" s="24" t="str">
        <f>HYPERLINK("rule-file/kanto/ishioka_old.txt","石岡市")</f>
        <v>石岡市</v>
      </c>
      <c r="F14" s="49" t="s">
        <v>71</v>
      </c>
      <c r="G14" s="152" t="s">
        <v>2</v>
      </c>
      <c r="H14" s="122" t="s">
        <v>16</v>
      </c>
      <c r="I14" s="125">
        <v>38626</v>
      </c>
    </row>
    <row r="15" spans="1:9" s="8" customFormat="1" ht="12.75">
      <c r="A15" s="7"/>
      <c r="B15" s="9" t="s">
        <v>64</v>
      </c>
      <c r="C15" s="141"/>
      <c r="D15" s="137"/>
      <c r="E15" s="11" t="s">
        <v>39</v>
      </c>
      <c r="F15" s="48" t="s">
        <v>15</v>
      </c>
      <c r="G15" s="154"/>
      <c r="H15" s="124"/>
      <c r="I15" s="127"/>
    </row>
    <row r="16" spans="1:9" s="8" customFormat="1">
      <c r="A16" s="7"/>
      <c r="B16" s="9" t="s">
        <v>164</v>
      </c>
      <c r="C16" s="36" t="str">
        <f>HYPERLINK("rule-file/kanto/yuki.txt","結城市")</f>
        <v>結城市</v>
      </c>
      <c r="D16" s="32" t="s">
        <v>273</v>
      </c>
      <c r="E16" s="91"/>
      <c r="F16" s="54"/>
      <c r="G16" s="103"/>
      <c r="H16" s="39"/>
      <c r="I16" s="92"/>
    </row>
    <row r="17" spans="1:9" s="8" customFormat="1">
      <c r="A17" s="7"/>
      <c r="B17" s="9" t="s">
        <v>64</v>
      </c>
      <c r="C17" s="23" t="str">
        <f>HYPERLINK("rule-file/kanto/ryugasaki.pdf","龍ヶ崎市")</f>
        <v>龍ヶ崎市</v>
      </c>
      <c r="D17" s="45" t="s">
        <v>105</v>
      </c>
      <c r="E17" s="37"/>
      <c r="F17" s="19"/>
      <c r="H17" s="34"/>
      <c r="I17" s="21"/>
    </row>
    <row r="18" spans="1:9" s="8" customFormat="1" ht="13.5" customHeight="1">
      <c r="A18" s="7"/>
      <c r="B18" s="9" t="s">
        <v>298</v>
      </c>
      <c r="C18" s="145" t="str">
        <f>HYPERLINK("rule-file/kanto/shimotsuma.txt","下妻市")</f>
        <v>下妻市</v>
      </c>
      <c r="D18" s="173" t="s">
        <v>297</v>
      </c>
      <c r="E18" s="41" t="s">
        <v>299</v>
      </c>
      <c r="F18" s="98" t="s">
        <v>15</v>
      </c>
      <c r="G18" s="133" t="s">
        <v>306</v>
      </c>
      <c r="H18" s="150" t="s">
        <v>293</v>
      </c>
      <c r="I18" s="184">
        <v>38718</v>
      </c>
    </row>
    <row r="19" spans="1:9" s="8" customFormat="1" ht="13.5" customHeight="1">
      <c r="A19" s="7"/>
      <c r="B19" s="99" t="s">
        <v>66</v>
      </c>
      <c r="C19" s="148"/>
      <c r="D19" s="174"/>
      <c r="E19" s="41" t="s">
        <v>300</v>
      </c>
      <c r="F19" s="98" t="s">
        <v>15</v>
      </c>
      <c r="G19" s="134"/>
      <c r="H19" s="151"/>
      <c r="I19" s="158"/>
    </row>
    <row r="20" spans="1:9" s="8" customFormat="1" ht="13.7" customHeight="1">
      <c r="A20" s="7"/>
      <c r="B20" s="185" t="s">
        <v>164</v>
      </c>
      <c r="C20" s="145" t="str">
        <f>HYPERLINK("rule-file/kanto/jousou.txt","常総市")</f>
        <v>常総市</v>
      </c>
      <c r="D20" s="142" t="s">
        <v>167</v>
      </c>
      <c r="E20" s="41" t="s">
        <v>165</v>
      </c>
      <c r="F20" s="66" t="s">
        <v>15</v>
      </c>
      <c r="G20" s="104"/>
      <c r="H20" s="122" t="s">
        <v>83</v>
      </c>
      <c r="I20" s="125">
        <v>38718</v>
      </c>
    </row>
    <row r="21" spans="1:9" s="8" customFormat="1" ht="13.7" customHeight="1">
      <c r="A21" s="7"/>
      <c r="B21" s="186"/>
      <c r="C21" s="187"/>
      <c r="D21" s="137"/>
      <c r="E21" s="41" t="s">
        <v>166</v>
      </c>
      <c r="F21" s="66" t="s">
        <v>15</v>
      </c>
      <c r="G21" s="105"/>
      <c r="H21" s="124"/>
      <c r="I21" s="127"/>
    </row>
    <row r="22" spans="1:9" s="8" customFormat="1" ht="13.7" customHeight="1">
      <c r="A22" s="7"/>
      <c r="B22" s="81" t="s">
        <v>66</v>
      </c>
      <c r="C22" s="145" t="str">
        <f>HYPERLINK("rule-file/kanto/hitachiota.txt","常陸太田市")</f>
        <v>常陸太田市</v>
      </c>
      <c r="D22" s="142" t="s">
        <v>266</v>
      </c>
      <c r="E22" s="83" t="s">
        <v>262</v>
      </c>
      <c r="F22" s="82" t="s">
        <v>15</v>
      </c>
      <c r="G22" s="128" t="s">
        <v>306</v>
      </c>
      <c r="H22" s="122" t="s">
        <v>14</v>
      </c>
      <c r="I22" s="125">
        <v>38322</v>
      </c>
    </row>
    <row r="23" spans="1:9" s="8" customFormat="1" ht="13.7" customHeight="1">
      <c r="A23" s="7"/>
      <c r="B23" s="81" t="s">
        <v>66</v>
      </c>
      <c r="C23" s="188"/>
      <c r="D23" s="143"/>
      <c r="E23" s="83" t="s">
        <v>263</v>
      </c>
      <c r="F23" s="82" t="s">
        <v>15</v>
      </c>
      <c r="G23" s="129"/>
      <c r="H23" s="123"/>
      <c r="I23" s="126"/>
    </row>
    <row r="24" spans="1:9" s="8" customFormat="1" ht="13.7" customHeight="1">
      <c r="A24" s="7"/>
      <c r="B24" s="81" t="s">
        <v>66</v>
      </c>
      <c r="C24" s="188"/>
      <c r="D24" s="143"/>
      <c r="E24" s="83" t="s">
        <v>264</v>
      </c>
      <c r="F24" s="82" t="s">
        <v>15</v>
      </c>
      <c r="G24" s="129"/>
      <c r="H24" s="123"/>
      <c r="I24" s="126"/>
    </row>
    <row r="25" spans="1:9" s="8" customFormat="1" ht="13.7" customHeight="1">
      <c r="A25" s="7"/>
      <c r="B25" s="81" t="s">
        <v>66</v>
      </c>
      <c r="C25" s="148"/>
      <c r="D25" s="137"/>
      <c r="E25" s="83" t="s">
        <v>265</v>
      </c>
      <c r="F25" s="82" t="s">
        <v>15</v>
      </c>
      <c r="G25" s="130"/>
      <c r="H25" s="124"/>
      <c r="I25" s="127"/>
    </row>
    <row r="26" spans="1:9" s="8" customFormat="1" ht="25.5">
      <c r="A26" s="7"/>
      <c r="B26" s="9" t="s">
        <v>64</v>
      </c>
      <c r="C26" s="144" t="str">
        <f>HYPERLINK("rule-file/kanto/kasama.txt","笠間市")</f>
        <v>笠間市</v>
      </c>
      <c r="D26" s="142" t="s">
        <v>215</v>
      </c>
      <c r="E26" s="24" t="str">
        <f>HYPERLINK("rule-file/kanto/kasama_old.txt","笠間市")</f>
        <v>笠間市</v>
      </c>
      <c r="F26" s="49" t="s">
        <v>40</v>
      </c>
      <c r="G26" s="152" t="s">
        <v>3</v>
      </c>
      <c r="H26" s="122" t="s">
        <v>16</v>
      </c>
      <c r="I26" s="125">
        <v>38795</v>
      </c>
    </row>
    <row r="27" spans="1:9" s="8" customFormat="1" ht="12.75">
      <c r="A27" s="7"/>
      <c r="B27" s="9" t="s">
        <v>66</v>
      </c>
      <c r="C27" s="140"/>
      <c r="D27" s="143"/>
      <c r="E27" s="11" t="s">
        <v>41</v>
      </c>
      <c r="F27" s="48" t="s">
        <v>107</v>
      </c>
      <c r="G27" s="153"/>
      <c r="H27" s="123"/>
      <c r="I27" s="126"/>
    </row>
    <row r="28" spans="1:9" s="8" customFormat="1" ht="12.75">
      <c r="A28" s="7"/>
      <c r="B28" s="9" t="s">
        <v>66</v>
      </c>
      <c r="C28" s="141"/>
      <c r="D28" s="137"/>
      <c r="E28" s="11" t="s">
        <v>42</v>
      </c>
      <c r="F28" s="48" t="s">
        <v>107</v>
      </c>
      <c r="G28" s="154"/>
      <c r="H28" s="124"/>
      <c r="I28" s="127"/>
    </row>
    <row r="29" spans="1:9" s="8" customFormat="1" ht="25.5">
      <c r="A29" s="7"/>
      <c r="B29" s="9" t="s">
        <v>64</v>
      </c>
      <c r="C29" s="144" t="str">
        <f>HYPERLINK("rule-file/kanto/toride.txt","取手市")</f>
        <v>取手市</v>
      </c>
      <c r="D29" s="142" t="s">
        <v>214</v>
      </c>
      <c r="E29" s="11" t="s">
        <v>43</v>
      </c>
      <c r="F29" s="48" t="s">
        <v>44</v>
      </c>
      <c r="G29" s="152" t="s">
        <v>4</v>
      </c>
      <c r="H29" s="122" t="s">
        <v>14</v>
      </c>
      <c r="I29" s="125">
        <v>38439</v>
      </c>
    </row>
    <row r="30" spans="1:9" s="8" customFormat="1" ht="12.75">
      <c r="A30" s="7"/>
      <c r="B30" s="9" t="s">
        <v>66</v>
      </c>
      <c r="C30" s="141"/>
      <c r="D30" s="137"/>
      <c r="E30" s="11" t="s">
        <v>45</v>
      </c>
      <c r="F30" s="48" t="s">
        <v>15</v>
      </c>
      <c r="G30" s="154"/>
      <c r="H30" s="124"/>
      <c r="I30" s="127"/>
    </row>
    <row r="31" spans="1:9" s="8" customFormat="1">
      <c r="A31" s="7"/>
      <c r="B31" s="9" t="s">
        <v>64</v>
      </c>
      <c r="C31" s="23" t="str">
        <f>HYPERLINK("rule-file/kanto/ushiku.pdf","牛久市")</f>
        <v>牛久市</v>
      </c>
      <c r="D31" s="45" t="s">
        <v>106</v>
      </c>
      <c r="E31" s="16"/>
      <c r="F31" s="19"/>
      <c r="H31" s="34"/>
      <c r="I31" s="21"/>
    </row>
    <row r="32" spans="1:9" s="8" customFormat="1" ht="12.75" customHeight="1">
      <c r="A32" s="7"/>
      <c r="B32" s="9" t="s">
        <v>64</v>
      </c>
      <c r="C32" s="165" t="str">
        <f>HYPERLINK("rule-file/kanto/tsukuba.txt","つくば市")</f>
        <v>つくば市</v>
      </c>
      <c r="D32" s="142" t="s">
        <v>213</v>
      </c>
      <c r="E32" s="11" t="s">
        <v>46</v>
      </c>
      <c r="F32" s="48" t="s">
        <v>107</v>
      </c>
      <c r="G32" s="171" t="s">
        <v>62</v>
      </c>
      <c r="H32" s="182" t="s">
        <v>14</v>
      </c>
      <c r="I32" s="180">
        <v>37561</v>
      </c>
    </row>
    <row r="33" spans="1:9" s="8" customFormat="1" ht="12.75" customHeight="1">
      <c r="A33" s="7"/>
      <c r="B33" s="9" t="s">
        <v>66</v>
      </c>
      <c r="C33" s="166"/>
      <c r="D33" s="137"/>
      <c r="E33" s="11" t="s">
        <v>47</v>
      </c>
      <c r="F33" s="48" t="s">
        <v>17</v>
      </c>
      <c r="G33" s="172"/>
      <c r="H33" s="183"/>
      <c r="I33" s="181"/>
    </row>
    <row r="34" spans="1:9" s="8" customFormat="1" ht="12.75" customHeight="1">
      <c r="A34" s="7"/>
      <c r="B34" s="9" t="s">
        <v>64</v>
      </c>
      <c r="C34" s="23" t="str">
        <f>HYPERLINK("rule-file/kanto/hitachinaka.pdf","ひたちなか市")</f>
        <v>ひたちなか市</v>
      </c>
      <c r="D34" s="45" t="s">
        <v>18</v>
      </c>
      <c r="E34" s="17"/>
      <c r="F34" s="19"/>
      <c r="H34" s="34"/>
      <c r="I34" s="21"/>
    </row>
    <row r="35" spans="1:9" s="8" customFormat="1" ht="12.75" customHeight="1">
      <c r="A35" s="7"/>
      <c r="B35" s="9" t="s">
        <v>64</v>
      </c>
      <c r="C35" s="165" t="str">
        <f>HYPERLINK("rule-file/kanto/itako.txt","潮来市")</f>
        <v>潮来市</v>
      </c>
      <c r="D35" s="142" t="s">
        <v>212</v>
      </c>
      <c r="E35" s="11" t="s">
        <v>48</v>
      </c>
      <c r="F35" s="48" t="s">
        <v>107</v>
      </c>
      <c r="G35" s="171" t="s">
        <v>62</v>
      </c>
      <c r="H35" s="182" t="s">
        <v>14</v>
      </c>
      <c r="I35" s="180">
        <v>36982</v>
      </c>
    </row>
    <row r="36" spans="1:9" s="8" customFormat="1" ht="12.75">
      <c r="A36" s="7"/>
      <c r="B36" s="9" t="s">
        <v>66</v>
      </c>
      <c r="C36" s="166"/>
      <c r="D36" s="137"/>
      <c r="E36" s="11" t="s">
        <v>49</v>
      </c>
      <c r="F36" s="48" t="s">
        <v>15</v>
      </c>
      <c r="G36" s="172"/>
      <c r="H36" s="183"/>
      <c r="I36" s="181"/>
    </row>
    <row r="37" spans="1:9" s="8" customFormat="1">
      <c r="A37" s="7"/>
      <c r="B37" s="77" t="s">
        <v>66</v>
      </c>
      <c r="C37" s="74" t="str">
        <f>HYPERLINK("rule-file/kanto/moriya.txt","守谷市")</f>
        <v>守谷市</v>
      </c>
      <c r="D37" s="73" t="s">
        <v>232</v>
      </c>
      <c r="E37" s="10"/>
      <c r="F37" s="48"/>
      <c r="G37" s="106"/>
      <c r="H37" s="76"/>
      <c r="I37" s="75"/>
    </row>
    <row r="38" spans="1:9" ht="27" customHeight="1">
      <c r="B38" s="68" t="s">
        <v>66</v>
      </c>
      <c r="C38" s="192" t="str">
        <f>HYPERLINK("rule-file/kanto/chikusei.txt","筑西市")</f>
        <v>筑西市</v>
      </c>
      <c r="D38" s="193" t="s">
        <v>211</v>
      </c>
      <c r="E38" s="69" t="s">
        <v>222</v>
      </c>
      <c r="F38" s="70" t="s">
        <v>15</v>
      </c>
      <c r="G38" s="194" t="s">
        <v>62</v>
      </c>
      <c r="H38" s="195" t="s">
        <v>16</v>
      </c>
      <c r="I38" s="197">
        <v>38433</v>
      </c>
    </row>
    <row r="39" spans="1:9">
      <c r="B39" s="68" t="s">
        <v>66</v>
      </c>
      <c r="C39" s="192"/>
      <c r="D39" s="193"/>
      <c r="E39" s="69" t="s">
        <v>223</v>
      </c>
      <c r="F39" s="70" t="s">
        <v>15</v>
      </c>
      <c r="G39" s="194"/>
      <c r="H39" s="196"/>
      <c r="I39" s="198"/>
    </row>
    <row r="40" spans="1:9">
      <c r="B40" s="68" t="s">
        <v>66</v>
      </c>
      <c r="C40" s="192"/>
      <c r="D40" s="193"/>
      <c r="E40" s="69" t="s">
        <v>224</v>
      </c>
      <c r="F40" s="70" t="s">
        <v>15</v>
      </c>
      <c r="G40" s="194"/>
      <c r="H40" s="196"/>
      <c r="I40" s="198"/>
    </row>
    <row r="41" spans="1:9">
      <c r="B41" s="68" t="s">
        <v>66</v>
      </c>
      <c r="C41" s="192"/>
      <c r="D41" s="193"/>
      <c r="E41" s="69" t="s">
        <v>225</v>
      </c>
      <c r="F41" s="70" t="s">
        <v>15</v>
      </c>
      <c r="G41" s="194"/>
      <c r="H41" s="196"/>
      <c r="I41" s="198"/>
    </row>
    <row r="42" spans="1:9">
      <c r="B42" s="78" t="s">
        <v>66</v>
      </c>
      <c r="C42" s="167" t="str">
        <f>HYPERLINK("rule-file/kanto/bando.txt","坂東市")</f>
        <v>坂東市</v>
      </c>
      <c r="D42" s="169" t="s">
        <v>235</v>
      </c>
      <c r="E42" s="69" t="s">
        <v>233</v>
      </c>
      <c r="F42" s="70" t="s">
        <v>15</v>
      </c>
      <c r="G42" s="128" t="s">
        <v>62</v>
      </c>
      <c r="H42" s="177" t="s">
        <v>16</v>
      </c>
      <c r="I42" s="125">
        <v>38438</v>
      </c>
    </row>
    <row r="43" spans="1:9">
      <c r="B43" s="78" t="s">
        <v>66</v>
      </c>
      <c r="C43" s="168"/>
      <c r="D43" s="170"/>
      <c r="E43" s="69" t="s">
        <v>234</v>
      </c>
      <c r="F43" s="70" t="s">
        <v>15</v>
      </c>
      <c r="G43" s="130"/>
      <c r="H43" s="178"/>
      <c r="I43" s="176"/>
    </row>
    <row r="44" spans="1:9" s="8" customFormat="1">
      <c r="A44" s="7"/>
      <c r="B44" s="9" t="s">
        <v>66</v>
      </c>
      <c r="C44" s="119" t="str">
        <f>HYPERLINK("rule-file/kanto/inashiki.txt","稲敷市")</f>
        <v>稲敷市</v>
      </c>
      <c r="D44" s="142" t="s">
        <v>172</v>
      </c>
      <c r="E44" s="67" t="s">
        <v>168</v>
      </c>
      <c r="F44" s="53" t="s">
        <v>15</v>
      </c>
      <c r="G44" s="131" t="s">
        <v>62</v>
      </c>
      <c r="H44" s="122" t="s">
        <v>16</v>
      </c>
      <c r="I44" s="155">
        <v>38433</v>
      </c>
    </row>
    <row r="45" spans="1:9" s="8" customFormat="1">
      <c r="A45" s="7"/>
      <c r="B45" s="9" t="s">
        <v>66</v>
      </c>
      <c r="C45" s="138"/>
      <c r="D45" s="143"/>
      <c r="E45" s="67" t="s">
        <v>169</v>
      </c>
      <c r="F45" s="53" t="s">
        <v>15</v>
      </c>
      <c r="G45" s="159"/>
      <c r="H45" s="123"/>
      <c r="I45" s="156"/>
    </row>
    <row r="46" spans="1:9" s="8" customFormat="1">
      <c r="A46" s="7"/>
      <c r="B46" s="9" t="s">
        <v>66</v>
      </c>
      <c r="C46" s="138"/>
      <c r="D46" s="143"/>
      <c r="E46" s="67" t="s">
        <v>170</v>
      </c>
      <c r="F46" s="53" t="s">
        <v>15</v>
      </c>
      <c r="G46" s="159"/>
      <c r="H46" s="123"/>
      <c r="I46" s="156"/>
    </row>
    <row r="47" spans="1:9" s="8" customFormat="1">
      <c r="A47" s="7"/>
      <c r="B47" s="9" t="s">
        <v>66</v>
      </c>
      <c r="C47" s="135"/>
      <c r="D47" s="137"/>
      <c r="E47" s="67" t="s">
        <v>171</v>
      </c>
      <c r="F47" s="53" t="s">
        <v>15</v>
      </c>
      <c r="G47" s="132"/>
      <c r="H47" s="124"/>
      <c r="I47" s="157"/>
    </row>
    <row r="48" spans="1:9" s="8" customFormat="1" ht="12.75">
      <c r="A48" s="7"/>
      <c r="B48" s="9" t="s">
        <v>66</v>
      </c>
      <c r="C48" s="144" t="str">
        <f>HYPERLINK("rule-file/kanto/kamisu.txt","神栖市")</f>
        <v>神栖市</v>
      </c>
      <c r="D48" s="142" t="s">
        <v>163</v>
      </c>
      <c r="E48" s="11" t="s">
        <v>50</v>
      </c>
      <c r="F48" s="48" t="s">
        <v>107</v>
      </c>
      <c r="G48" s="171" t="s">
        <v>210</v>
      </c>
      <c r="H48" s="122" t="s">
        <v>14</v>
      </c>
      <c r="I48" s="125">
        <v>38565</v>
      </c>
    </row>
    <row r="49" spans="1:9" s="8" customFormat="1" ht="25.5">
      <c r="A49" s="7"/>
      <c r="B49" s="9" t="s">
        <v>64</v>
      </c>
      <c r="C49" s="141"/>
      <c r="D49" s="137"/>
      <c r="E49" s="24" t="str">
        <f>HYPERLINK("rule-file/kanto/hasaki.txt","波崎町")</f>
        <v>波崎町</v>
      </c>
      <c r="F49" s="80" t="s">
        <v>51</v>
      </c>
      <c r="G49" s="172"/>
      <c r="H49" s="124"/>
      <c r="I49" s="176"/>
    </row>
    <row r="50" spans="1:9" s="8" customFormat="1" ht="27" customHeight="1">
      <c r="A50" s="7"/>
      <c r="B50" s="9" t="s">
        <v>66</v>
      </c>
      <c r="C50" s="119" t="str">
        <f>HYPERLINK("rule-file/kanto/tsukubamirai.txt","つくばみらい市")</f>
        <v>つくばみらい市</v>
      </c>
      <c r="D50" s="142" t="s">
        <v>247</v>
      </c>
      <c r="E50" s="79" t="s">
        <v>267</v>
      </c>
      <c r="F50" s="48" t="s">
        <v>15</v>
      </c>
      <c r="G50" s="131" t="s">
        <v>306</v>
      </c>
      <c r="H50" s="122" t="s">
        <v>16</v>
      </c>
      <c r="I50" s="125">
        <v>38803</v>
      </c>
    </row>
    <row r="51" spans="1:9" s="8" customFormat="1">
      <c r="A51" s="7"/>
      <c r="B51" s="9" t="s">
        <v>66</v>
      </c>
      <c r="C51" s="121"/>
      <c r="D51" s="199"/>
      <c r="E51" s="79" t="s">
        <v>268</v>
      </c>
      <c r="F51" s="48" t="s">
        <v>15</v>
      </c>
      <c r="G51" s="132"/>
      <c r="H51" s="124"/>
      <c r="I51" s="127"/>
    </row>
    <row r="52" spans="1:9" s="8" customFormat="1">
      <c r="A52" s="7"/>
      <c r="B52" s="9" t="s">
        <v>66</v>
      </c>
      <c r="C52" s="119" t="str">
        <f>HYPERLINK("rule-file/kanto/omitama.txt","小美玉市")</f>
        <v>小美玉市</v>
      </c>
      <c r="D52" s="142" t="s">
        <v>241</v>
      </c>
      <c r="E52" s="79" t="s">
        <v>237</v>
      </c>
      <c r="F52" s="48" t="s">
        <v>240</v>
      </c>
      <c r="G52" s="131" t="s">
        <v>62</v>
      </c>
      <c r="H52" s="122" t="s">
        <v>16</v>
      </c>
      <c r="I52" s="125">
        <v>38803</v>
      </c>
    </row>
    <row r="53" spans="1:9" s="8" customFormat="1">
      <c r="A53" s="7"/>
      <c r="B53" s="9" t="s">
        <v>66</v>
      </c>
      <c r="C53" s="138"/>
      <c r="D53" s="143"/>
      <c r="E53" s="79" t="s">
        <v>238</v>
      </c>
      <c r="F53" s="48" t="s">
        <v>15</v>
      </c>
      <c r="G53" s="159"/>
      <c r="H53" s="123"/>
      <c r="I53" s="179"/>
    </row>
    <row r="54" spans="1:9" s="8" customFormat="1">
      <c r="A54" s="7"/>
      <c r="B54" s="9" t="s">
        <v>66</v>
      </c>
      <c r="C54" s="135"/>
      <c r="D54" s="137"/>
      <c r="E54" s="79" t="s">
        <v>239</v>
      </c>
      <c r="F54" s="48" t="s">
        <v>15</v>
      </c>
      <c r="G54" s="132"/>
      <c r="H54" s="124"/>
      <c r="I54" s="176"/>
    </row>
    <row r="55" spans="1:9" s="8" customFormat="1">
      <c r="A55" s="7"/>
      <c r="B55" s="9" t="s">
        <v>66</v>
      </c>
      <c r="C55" s="36" t="str">
        <f>HYPERLINK("rule-file/kanto/toukaimura.txt","東海村")</f>
        <v>東海村</v>
      </c>
      <c r="D55" s="32" t="s">
        <v>174</v>
      </c>
      <c r="E55" s="38"/>
      <c r="F55" s="51"/>
      <c r="G55" s="107"/>
      <c r="H55" s="39"/>
      <c r="I55" s="40"/>
    </row>
    <row r="56" spans="1:9" s="8" customFormat="1">
      <c r="A56" s="7"/>
      <c r="B56" s="9" t="s">
        <v>66</v>
      </c>
      <c r="C56" s="36" t="str">
        <f>HYPERLINK("rule-file/kanto/amimachi.txt","阿見町")</f>
        <v>阿見町</v>
      </c>
      <c r="D56" s="32" t="s">
        <v>248</v>
      </c>
      <c r="E56" s="38"/>
      <c r="F56" s="51"/>
      <c r="G56" s="107"/>
      <c r="H56" s="39"/>
      <c r="I56" s="40"/>
    </row>
    <row r="57" spans="1:9" s="8" customFormat="1">
      <c r="A57" s="7"/>
      <c r="B57" s="27" t="s">
        <v>52</v>
      </c>
      <c r="C57" s="28" t="str">
        <f>HYPERLINK("rule-file/kanto/pref_tochigi.txt","栃木県")</f>
        <v>栃木県</v>
      </c>
      <c r="D57" s="44" t="s">
        <v>19</v>
      </c>
      <c r="E57" s="29"/>
      <c r="F57" s="47"/>
      <c r="G57" s="101"/>
      <c r="H57" s="39"/>
      <c r="I57" s="40"/>
    </row>
    <row r="58" spans="1:9" s="8" customFormat="1">
      <c r="A58" s="7"/>
      <c r="B58" s="9" t="s">
        <v>52</v>
      </c>
      <c r="C58" s="23" t="str">
        <f>HYPERLINK("rule-file/kanto/utsunomiya.pdf","宇都宮市")</f>
        <v>宇都宮市</v>
      </c>
      <c r="D58" s="45" t="s">
        <v>20</v>
      </c>
      <c r="E58" s="16"/>
      <c r="F58" s="52"/>
      <c r="G58" s="108"/>
      <c r="H58" s="39"/>
      <c r="I58" s="40"/>
    </row>
    <row r="59" spans="1:9" s="8" customFormat="1">
      <c r="A59" s="7"/>
      <c r="B59" s="9" t="s">
        <v>52</v>
      </c>
      <c r="C59" s="23" t="str">
        <f>HYPERLINK("rule-file/kanto/ashikaga.pdf","足利市")</f>
        <v>足利市</v>
      </c>
      <c r="D59" s="45" t="s">
        <v>21</v>
      </c>
      <c r="E59" s="16"/>
      <c r="F59" s="52"/>
      <c r="G59" s="108"/>
      <c r="H59" s="39"/>
      <c r="I59" s="40"/>
    </row>
    <row r="60" spans="1:9" s="8" customFormat="1" ht="25.5">
      <c r="A60" s="7"/>
      <c r="B60" s="9" t="s">
        <v>52</v>
      </c>
      <c r="C60" s="145" t="str">
        <f>HYPERLINK("rule-file/kanto/tochigi.txt","栃木市")</f>
        <v>栃木市</v>
      </c>
      <c r="D60" s="142" t="s">
        <v>272</v>
      </c>
      <c r="E60" s="85" t="str">
        <f>HYPERLINK("rule-file/kanto/tochigi_old.txt","栃木市")</f>
        <v>栃木市</v>
      </c>
      <c r="F60" s="96" t="s">
        <v>269</v>
      </c>
      <c r="G60" s="128" t="s">
        <v>307</v>
      </c>
      <c r="H60" s="122" t="s">
        <v>16</v>
      </c>
      <c r="I60" s="189">
        <v>40266</v>
      </c>
    </row>
    <row r="61" spans="1:9" s="8" customFormat="1">
      <c r="A61" s="7"/>
      <c r="B61" s="9" t="s">
        <v>78</v>
      </c>
      <c r="C61" s="146"/>
      <c r="D61" s="143"/>
      <c r="E61" s="86" t="s">
        <v>250</v>
      </c>
      <c r="F61" s="87" t="s">
        <v>15</v>
      </c>
      <c r="G61" s="129"/>
      <c r="H61" s="123"/>
      <c r="I61" s="190"/>
    </row>
    <row r="62" spans="1:9" s="8" customFormat="1">
      <c r="A62" s="7"/>
      <c r="B62" s="9" t="s">
        <v>78</v>
      </c>
      <c r="C62" s="146"/>
      <c r="D62" s="143"/>
      <c r="E62" s="86" t="s">
        <v>251</v>
      </c>
      <c r="F62" s="87" t="s">
        <v>15</v>
      </c>
      <c r="G62" s="129"/>
      <c r="H62" s="123"/>
      <c r="I62" s="190"/>
    </row>
    <row r="63" spans="1:9" s="8" customFormat="1" ht="13.7" customHeight="1">
      <c r="A63" s="7"/>
      <c r="B63" s="9" t="s">
        <v>271</v>
      </c>
      <c r="C63" s="146"/>
      <c r="D63" s="143"/>
      <c r="E63" s="41" t="s">
        <v>252</v>
      </c>
      <c r="F63" s="66" t="s">
        <v>15</v>
      </c>
      <c r="G63" s="129"/>
      <c r="H63" s="124"/>
      <c r="I63" s="191"/>
    </row>
    <row r="64" spans="1:9" s="8" customFormat="1" ht="13.7" customHeight="1">
      <c r="A64" s="7"/>
      <c r="B64" s="9" t="s">
        <v>78</v>
      </c>
      <c r="C64" s="147"/>
      <c r="D64" s="137"/>
      <c r="E64" s="41" t="s">
        <v>270</v>
      </c>
      <c r="F64" s="52" t="s">
        <v>15</v>
      </c>
      <c r="G64" s="130"/>
      <c r="H64" s="90" t="s">
        <v>83</v>
      </c>
      <c r="I64" s="35">
        <v>40817</v>
      </c>
    </row>
    <row r="65" spans="1:9" s="8" customFormat="1" ht="25.5" customHeight="1">
      <c r="A65" s="7"/>
      <c r="B65" s="9" t="s">
        <v>173</v>
      </c>
      <c r="C65" s="145" t="str">
        <f>HYPERLINK("rule-file/kanto/sano.txt","佐野市")</f>
        <v>佐野市</v>
      </c>
      <c r="D65" s="116" t="s">
        <v>175</v>
      </c>
      <c r="E65" s="41" t="s">
        <v>176</v>
      </c>
      <c r="F65" s="52" t="s">
        <v>177</v>
      </c>
      <c r="G65" s="128" t="s">
        <v>62</v>
      </c>
      <c r="H65" s="122" t="s">
        <v>16</v>
      </c>
      <c r="I65" s="155">
        <v>39141</v>
      </c>
    </row>
    <row r="66" spans="1:9" s="8" customFormat="1" ht="13.7" customHeight="1">
      <c r="A66" s="7"/>
      <c r="B66" s="9" t="s">
        <v>173</v>
      </c>
      <c r="C66" s="188"/>
      <c r="D66" s="117"/>
      <c r="E66" s="41" t="s">
        <v>178</v>
      </c>
      <c r="F66" s="52" t="s">
        <v>177</v>
      </c>
      <c r="G66" s="129"/>
      <c r="H66" s="123"/>
      <c r="I66" s="156"/>
    </row>
    <row r="67" spans="1:9" s="8" customFormat="1" ht="13.7" customHeight="1">
      <c r="A67" s="7"/>
      <c r="B67" s="9" t="s">
        <v>173</v>
      </c>
      <c r="C67" s="148"/>
      <c r="D67" s="118"/>
      <c r="E67" s="41" t="s">
        <v>179</v>
      </c>
      <c r="F67" s="52" t="s">
        <v>177</v>
      </c>
      <c r="G67" s="130"/>
      <c r="H67" s="124"/>
      <c r="I67" s="157"/>
    </row>
    <row r="68" spans="1:9" s="8" customFormat="1" ht="25.5" customHeight="1">
      <c r="A68" s="7"/>
      <c r="B68" s="9" t="s">
        <v>173</v>
      </c>
      <c r="C68" s="145" t="str">
        <f>HYPERLINK("rule-file/kanto/kanuma.txt","鹿沼市")</f>
        <v>鹿沼市</v>
      </c>
      <c r="D68" s="116" t="s">
        <v>180</v>
      </c>
      <c r="E68" s="41" t="s">
        <v>181</v>
      </c>
      <c r="F68" s="52" t="s">
        <v>177</v>
      </c>
      <c r="G68" s="128" t="s">
        <v>62</v>
      </c>
      <c r="H68" s="122" t="s">
        <v>14</v>
      </c>
      <c r="I68" s="155">
        <v>38718</v>
      </c>
    </row>
    <row r="69" spans="1:9" s="8" customFormat="1" ht="13.7" customHeight="1">
      <c r="A69" s="7"/>
      <c r="B69" s="9" t="s">
        <v>183</v>
      </c>
      <c r="C69" s="148"/>
      <c r="D69" s="118"/>
      <c r="E69" s="41" t="s">
        <v>182</v>
      </c>
      <c r="F69" s="52" t="s">
        <v>177</v>
      </c>
      <c r="G69" s="130"/>
      <c r="H69" s="124"/>
      <c r="I69" s="158"/>
    </row>
    <row r="70" spans="1:9" s="8" customFormat="1" ht="25.5">
      <c r="A70" s="7"/>
      <c r="B70" s="9" t="s">
        <v>52</v>
      </c>
      <c r="C70" s="144" t="str">
        <f>HYPERLINK("rule-file/kanto/nikko.txt","日光市")</f>
        <v>日光市</v>
      </c>
      <c r="D70" s="142" t="s">
        <v>243</v>
      </c>
      <c r="E70" s="24" t="str">
        <f>HYPERLINK("rule-file/kanto/imaichi.pdf","今市市")</f>
        <v>今市市</v>
      </c>
      <c r="F70" s="80" t="s">
        <v>75</v>
      </c>
      <c r="G70" s="152" t="s">
        <v>242</v>
      </c>
      <c r="H70" s="122" t="s">
        <v>16</v>
      </c>
      <c r="I70" s="125">
        <v>38796</v>
      </c>
    </row>
    <row r="71" spans="1:9" s="8" customFormat="1" ht="12.75">
      <c r="A71" s="7"/>
      <c r="B71" s="9" t="s">
        <v>108</v>
      </c>
      <c r="C71" s="140"/>
      <c r="D71" s="143"/>
      <c r="E71" s="11" t="s">
        <v>77</v>
      </c>
      <c r="F71" s="48" t="s">
        <v>15</v>
      </c>
      <c r="G71" s="153"/>
      <c r="H71" s="123"/>
      <c r="I71" s="126"/>
    </row>
    <row r="72" spans="1:9" s="8" customFormat="1" ht="12.75">
      <c r="A72" s="7"/>
      <c r="B72" s="9" t="s">
        <v>78</v>
      </c>
      <c r="C72" s="140"/>
      <c r="D72" s="143"/>
      <c r="E72" s="11" t="s">
        <v>79</v>
      </c>
      <c r="F72" s="48" t="s">
        <v>17</v>
      </c>
      <c r="G72" s="153"/>
      <c r="H72" s="123"/>
      <c r="I72" s="126"/>
    </row>
    <row r="73" spans="1:9" s="8" customFormat="1" ht="12.75">
      <c r="A73" s="7"/>
      <c r="B73" s="9" t="s">
        <v>80</v>
      </c>
      <c r="C73" s="140"/>
      <c r="D73" s="143"/>
      <c r="E73" s="11" t="s">
        <v>81</v>
      </c>
      <c r="F73" s="48" t="s">
        <v>17</v>
      </c>
      <c r="G73" s="153"/>
      <c r="H73" s="123"/>
      <c r="I73" s="126"/>
    </row>
    <row r="74" spans="1:9" s="8" customFormat="1" ht="12.75">
      <c r="A74" s="7"/>
      <c r="B74" s="9" t="s">
        <v>80</v>
      </c>
      <c r="C74" s="141"/>
      <c r="D74" s="137"/>
      <c r="E74" s="11" t="s">
        <v>76</v>
      </c>
      <c r="F74" s="48" t="s">
        <v>107</v>
      </c>
      <c r="G74" s="154"/>
      <c r="H74" s="124"/>
      <c r="I74" s="127"/>
    </row>
    <row r="75" spans="1:9" s="8" customFormat="1">
      <c r="A75" s="7"/>
      <c r="B75" s="9" t="s">
        <v>52</v>
      </c>
      <c r="C75" s="23" t="str">
        <f>HYPERLINK("rule-file/kanto/oyama.txt","小山市")</f>
        <v>小山市</v>
      </c>
      <c r="D75" s="93" t="s">
        <v>22</v>
      </c>
      <c r="E75" s="37"/>
      <c r="F75" s="19"/>
      <c r="H75" s="34"/>
      <c r="I75" s="21"/>
    </row>
    <row r="76" spans="1:9" s="8" customFormat="1" ht="12.75">
      <c r="A76" s="7"/>
      <c r="B76" s="9" t="s">
        <v>78</v>
      </c>
      <c r="C76" s="145" t="str">
        <f>HYPERLINK("rule-file/kanto/mouka.txt","真岡市")</f>
        <v>真岡市</v>
      </c>
      <c r="D76" s="149" t="s">
        <v>275</v>
      </c>
      <c r="E76" s="41" t="s">
        <v>274</v>
      </c>
      <c r="F76" s="66" t="s">
        <v>15</v>
      </c>
      <c r="G76" s="160" t="s">
        <v>62</v>
      </c>
      <c r="H76" s="122" t="s">
        <v>14</v>
      </c>
      <c r="I76" s="125">
        <v>39895</v>
      </c>
    </row>
    <row r="77" spans="1:9" s="8" customFormat="1" ht="13.15" customHeight="1">
      <c r="A77" s="7"/>
      <c r="B77" s="9" t="s">
        <v>78</v>
      </c>
      <c r="C77" s="148"/>
      <c r="D77" s="149"/>
      <c r="E77" s="41" t="s">
        <v>276</v>
      </c>
      <c r="F77" s="66" t="s">
        <v>15</v>
      </c>
      <c r="G77" s="160"/>
      <c r="H77" s="124"/>
      <c r="I77" s="127"/>
    </row>
    <row r="78" spans="1:9" s="8" customFormat="1" ht="25.5">
      <c r="A78" s="7"/>
      <c r="B78" s="9" t="s">
        <v>52</v>
      </c>
      <c r="C78" s="144" t="str">
        <f>HYPERLINK("rule-file/kanto/ootawara.txt","大田原市")</f>
        <v>大田原市</v>
      </c>
      <c r="D78" s="142" t="s">
        <v>219</v>
      </c>
      <c r="E78" s="11" t="s">
        <v>82</v>
      </c>
      <c r="F78" s="48" t="s">
        <v>151</v>
      </c>
      <c r="G78" s="152" t="s">
        <v>5</v>
      </c>
      <c r="H78" s="122" t="s">
        <v>83</v>
      </c>
      <c r="I78" s="125">
        <v>38626</v>
      </c>
    </row>
    <row r="79" spans="1:9" s="8" customFormat="1" ht="12.75">
      <c r="A79" s="7"/>
      <c r="B79" s="9" t="s">
        <v>78</v>
      </c>
      <c r="C79" s="140"/>
      <c r="D79" s="143"/>
      <c r="E79" s="11" t="s">
        <v>84</v>
      </c>
      <c r="F79" s="48" t="s">
        <v>15</v>
      </c>
      <c r="G79" s="153"/>
      <c r="H79" s="123"/>
      <c r="I79" s="126"/>
    </row>
    <row r="80" spans="1:9" s="8" customFormat="1" ht="12.75">
      <c r="A80" s="7"/>
      <c r="B80" s="9" t="s">
        <v>78</v>
      </c>
      <c r="C80" s="141"/>
      <c r="D80" s="137"/>
      <c r="E80" s="11" t="s">
        <v>85</v>
      </c>
      <c r="F80" s="48" t="s">
        <v>15</v>
      </c>
      <c r="G80" s="154"/>
      <c r="H80" s="124"/>
      <c r="I80" s="127"/>
    </row>
    <row r="81" spans="1:9" s="8" customFormat="1" ht="25.5" customHeight="1">
      <c r="A81" s="7"/>
      <c r="B81" s="9" t="s">
        <v>184</v>
      </c>
      <c r="C81" s="119" t="str">
        <f>HYPERLINK("rule-file/kanto/nasushiobara.txt","那須塩原市")</f>
        <v>那須塩原市</v>
      </c>
      <c r="D81" s="116" t="s">
        <v>186</v>
      </c>
      <c r="E81" s="42" t="s">
        <v>187</v>
      </c>
      <c r="F81" s="53" t="s">
        <v>190</v>
      </c>
      <c r="G81" s="128" t="s">
        <v>62</v>
      </c>
      <c r="H81" s="122" t="s">
        <v>16</v>
      </c>
      <c r="I81" s="125">
        <v>38353</v>
      </c>
    </row>
    <row r="82" spans="1:9" s="8" customFormat="1" ht="13.7" customHeight="1">
      <c r="A82" s="7"/>
      <c r="B82" s="9" t="s">
        <v>192</v>
      </c>
      <c r="C82" s="120"/>
      <c r="D82" s="117"/>
      <c r="E82" s="42" t="s">
        <v>188</v>
      </c>
      <c r="F82" s="53" t="s">
        <v>190</v>
      </c>
      <c r="G82" s="129"/>
      <c r="H82" s="123"/>
      <c r="I82" s="126"/>
    </row>
    <row r="83" spans="1:9" s="8" customFormat="1" ht="13.7" customHeight="1">
      <c r="A83" s="7"/>
      <c r="B83" s="9" t="s">
        <v>192</v>
      </c>
      <c r="C83" s="121"/>
      <c r="D83" s="118"/>
      <c r="E83" s="42" t="s">
        <v>189</v>
      </c>
      <c r="F83" s="53" t="s">
        <v>190</v>
      </c>
      <c r="G83" s="130"/>
      <c r="H83" s="124"/>
      <c r="I83" s="127"/>
    </row>
    <row r="84" spans="1:9" s="8" customFormat="1" ht="25.5">
      <c r="A84" s="7"/>
      <c r="B84" s="27" t="s">
        <v>86</v>
      </c>
      <c r="C84" s="28" t="str">
        <f>HYPERLINK("rule-file/kanto/pref_gumma.pdf","群馬県")</f>
        <v>群馬県</v>
      </c>
      <c r="D84" s="46" t="s">
        <v>185</v>
      </c>
      <c r="E84" s="29"/>
      <c r="F84" s="30"/>
      <c r="G84" s="109"/>
      <c r="H84" s="34"/>
      <c r="I84" s="21"/>
    </row>
    <row r="85" spans="1:9" s="8" customFormat="1" ht="25.5">
      <c r="A85" s="7"/>
      <c r="B85" s="9" t="s">
        <v>86</v>
      </c>
      <c r="C85" s="119" t="str">
        <f>HYPERLINK("rule-file/kanto/maebashi.pdf","前橋市")</f>
        <v>前橋市</v>
      </c>
      <c r="D85" s="142" t="s">
        <v>220</v>
      </c>
      <c r="E85" s="11" t="s">
        <v>87</v>
      </c>
      <c r="F85" s="48" t="s">
        <v>152</v>
      </c>
      <c r="G85" s="152" t="s">
        <v>6</v>
      </c>
      <c r="H85" s="122" t="s">
        <v>83</v>
      </c>
      <c r="I85" s="125">
        <v>38326</v>
      </c>
    </row>
    <row r="86" spans="1:9" s="8" customFormat="1" ht="12.75">
      <c r="A86" s="7"/>
      <c r="B86" s="9" t="s">
        <v>89</v>
      </c>
      <c r="C86" s="120"/>
      <c r="D86" s="143"/>
      <c r="E86" s="11" t="s">
        <v>88</v>
      </c>
      <c r="F86" s="48" t="s">
        <v>15</v>
      </c>
      <c r="G86" s="153"/>
      <c r="H86" s="123"/>
      <c r="I86" s="126"/>
    </row>
    <row r="87" spans="1:9" s="8" customFormat="1" ht="12.75">
      <c r="A87" s="7"/>
      <c r="B87" s="9" t="s">
        <v>89</v>
      </c>
      <c r="C87" s="120"/>
      <c r="D87" s="143"/>
      <c r="E87" s="11" t="s">
        <v>90</v>
      </c>
      <c r="F87" s="48" t="s">
        <v>107</v>
      </c>
      <c r="G87" s="153"/>
      <c r="H87" s="123"/>
      <c r="I87" s="126"/>
    </row>
    <row r="88" spans="1:9" s="8" customFormat="1" ht="12.75">
      <c r="A88" s="7"/>
      <c r="B88" s="9" t="s">
        <v>109</v>
      </c>
      <c r="C88" s="121"/>
      <c r="D88" s="137"/>
      <c r="E88" s="11" t="s">
        <v>91</v>
      </c>
      <c r="F88" s="48" t="s">
        <v>15</v>
      </c>
      <c r="G88" s="154"/>
      <c r="H88" s="124"/>
      <c r="I88" s="127"/>
    </row>
    <row r="89" spans="1:9" s="8" customFormat="1" ht="12.75">
      <c r="A89" s="7"/>
      <c r="B89" s="9" t="s">
        <v>287</v>
      </c>
      <c r="C89" s="119" t="str">
        <f>HYPERLINK("rule-file/kanto/takasaki.txt","高崎市")</f>
        <v>高崎市</v>
      </c>
      <c r="D89" s="142" t="s">
        <v>288</v>
      </c>
      <c r="E89" s="42" t="s">
        <v>278</v>
      </c>
      <c r="F89" s="53" t="s">
        <v>63</v>
      </c>
      <c r="G89" s="128" t="s">
        <v>286</v>
      </c>
      <c r="H89" s="122" t="s">
        <v>14</v>
      </c>
      <c r="I89" s="125">
        <v>38740</v>
      </c>
    </row>
    <row r="90" spans="1:9" s="8" customFormat="1" ht="12.75">
      <c r="A90" s="7"/>
      <c r="B90" s="9" t="s">
        <v>287</v>
      </c>
      <c r="C90" s="138"/>
      <c r="D90" s="143"/>
      <c r="E90" s="42" t="s">
        <v>279</v>
      </c>
      <c r="F90" s="53" t="s">
        <v>63</v>
      </c>
      <c r="G90" s="129"/>
      <c r="H90" s="123"/>
      <c r="I90" s="126"/>
    </row>
    <row r="91" spans="1:9" s="8" customFormat="1" ht="12.75">
      <c r="A91" s="7"/>
      <c r="B91" s="9" t="s">
        <v>287</v>
      </c>
      <c r="C91" s="138"/>
      <c r="D91" s="143"/>
      <c r="E91" s="42" t="s">
        <v>280</v>
      </c>
      <c r="F91" s="53" t="s">
        <v>63</v>
      </c>
      <c r="G91" s="129"/>
      <c r="H91" s="123"/>
      <c r="I91" s="126"/>
    </row>
    <row r="92" spans="1:9" s="8" customFormat="1" ht="12.75">
      <c r="A92" s="7"/>
      <c r="B92" s="9" t="s">
        <v>287</v>
      </c>
      <c r="C92" s="138"/>
      <c r="D92" s="143"/>
      <c r="E92" s="42" t="s">
        <v>281</v>
      </c>
      <c r="F92" s="53" t="s">
        <v>63</v>
      </c>
      <c r="G92" s="129"/>
      <c r="H92" s="123"/>
      <c r="I92" s="126"/>
    </row>
    <row r="93" spans="1:9" s="8" customFormat="1" ht="12.75">
      <c r="A93" s="7"/>
      <c r="B93" s="9" t="s">
        <v>287</v>
      </c>
      <c r="C93" s="138"/>
      <c r="D93" s="143"/>
      <c r="E93" s="42" t="s">
        <v>282</v>
      </c>
      <c r="F93" s="53" t="s">
        <v>63</v>
      </c>
      <c r="G93" s="129"/>
      <c r="H93" s="124"/>
      <c r="I93" s="127"/>
    </row>
    <row r="94" spans="1:9" s="8" customFormat="1" ht="12.75">
      <c r="A94" s="7"/>
      <c r="B94" s="9" t="s">
        <v>287</v>
      </c>
      <c r="C94" s="138"/>
      <c r="D94" s="143"/>
      <c r="E94" s="42" t="s">
        <v>283</v>
      </c>
      <c r="F94" s="53" t="s">
        <v>63</v>
      </c>
      <c r="G94" s="129"/>
      <c r="H94" s="39" t="s">
        <v>284</v>
      </c>
      <c r="I94" s="92">
        <v>38991</v>
      </c>
    </row>
    <row r="95" spans="1:9" s="8" customFormat="1" ht="12.75">
      <c r="A95" s="7"/>
      <c r="B95" s="9" t="s">
        <v>287</v>
      </c>
      <c r="C95" s="135"/>
      <c r="D95" s="137"/>
      <c r="E95" s="42" t="s">
        <v>285</v>
      </c>
      <c r="F95" s="53" t="s">
        <v>63</v>
      </c>
      <c r="G95" s="130"/>
      <c r="H95" s="39" t="s">
        <v>284</v>
      </c>
      <c r="I95" s="92">
        <v>39965</v>
      </c>
    </row>
    <row r="96" spans="1:9" s="8" customFormat="1">
      <c r="A96" s="7"/>
      <c r="B96" s="9" t="s">
        <v>86</v>
      </c>
      <c r="C96" s="23" t="str">
        <f>HYPERLINK("rule-file/kanto/tatebayashi.pdf","館林市")</f>
        <v>館林市</v>
      </c>
      <c r="D96" s="45" t="s">
        <v>23</v>
      </c>
      <c r="E96" s="16"/>
      <c r="F96" s="52"/>
      <c r="G96" s="108"/>
      <c r="H96" s="34"/>
      <c r="I96" s="21"/>
    </row>
    <row r="97" spans="1:9" s="8" customFormat="1">
      <c r="A97" s="7"/>
      <c r="B97" s="27" t="s">
        <v>92</v>
      </c>
      <c r="C97" s="28" t="str">
        <f>HYPERLINK("rule-file/kanto/pref_saitama.txt","埼玉県")</f>
        <v>埼玉県</v>
      </c>
      <c r="D97" s="44" t="s">
        <v>126</v>
      </c>
      <c r="E97" s="29"/>
      <c r="F97" s="47"/>
      <c r="G97" s="101"/>
      <c r="H97" s="34"/>
      <c r="I97" s="21"/>
    </row>
    <row r="98" spans="1:9" s="8" customFormat="1" ht="13.7" customHeight="1">
      <c r="A98" s="7"/>
      <c r="B98" s="9" t="s">
        <v>93</v>
      </c>
      <c r="C98" s="144" t="str">
        <f>HYPERLINK("rule-file/kanto/saitama.txt","さいたま市")</f>
        <v>さいたま市</v>
      </c>
      <c r="D98" s="142" t="s">
        <v>127</v>
      </c>
      <c r="E98" s="10" t="s">
        <v>94</v>
      </c>
      <c r="F98" s="48" t="s">
        <v>107</v>
      </c>
      <c r="G98" s="152" t="s">
        <v>7</v>
      </c>
      <c r="H98" s="161" t="s">
        <v>16</v>
      </c>
      <c r="I98" s="163">
        <v>37012</v>
      </c>
    </row>
    <row r="99" spans="1:9" s="8" customFormat="1" ht="12.75">
      <c r="A99" s="7"/>
      <c r="B99" s="9" t="s">
        <v>110</v>
      </c>
      <c r="C99" s="140"/>
      <c r="D99" s="143"/>
      <c r="E99" s="10" t="s">
        <v>95</v>
      </c>
      <c r="F99" s="48" t="s">
        <v>107</v>
      </c>
      <c r="G99" s="153"/>
      <c r="H99" s="162"/>
      <c r="I99" s="164"/>
    </row>
    <row r="100" spans="1:9" s="8" customFormat="1" ht="12.75" customHeight="1">
      <c r="A100" s="7"/>
      <c r="B100" s="9" t="s">
        <v>92</v>
      </c>
      <c r="C100" s="140"/>
      <c r="D100" s="143"/>
      <c r="E100" s="10" t="s">
        <v>96</v>
      </c>
      <c r="F100" s="48" t="s">
        <v>97</v>
      </c>
      <c r="G100" s="153"/>
      <c r="H100" s="162"/>
      <c r="I100" s="164"/>
    </row>
    <row r="101" spans="1:9" s="8" customFormat="1" ht="12.75">
      <c r="A101" s="7"/>
      <c r="B101" s="9" t="s">
        <v>98</v>
      </c>
      <c r="C101" s="141"/>
      <c r="D101" s="137"/>
      <c r="E101" s="10" t="s">
        <v>99</v>
      </c>
      <c r="F101" s="48" t="s">
        <v>107</v>
      </c>
      <c r="G101" s="154"/>
      <c r="H101" s="12" t="s">
        <v>14</v>
      </c>
      <c r="I101" s="22">
        <v>38443</v>
      </c>
    </row>
    <row r="102" spans="1:9" s="8" customFormat="1">
      <c r="A102" s="7"/>
      <c r="B102" s="9" t="s">
        <v>92</v>
      </c>
      <c r="C102" s="25" t="str">
        <f>HYPERLINK("rule-file/kanto/kawagoe.txt","川越市")</f>
        <v>川越市</v>
      </c>
      <c r="D102" s="45" t="s">
        <v>24</v>
      </c>
      <c r="E102" s="16"/>
      <c r="F102" s="19"/>
      <c r="H102" s="34"/>
      <c r="I102" s="21"/>
    </row>
    <row r="103" spans="1:9" s="8" customFormat="1" ht="25.5">
      <c r="A103" s="7"/>
      <c r="B103" s="9" t="s">
        <v>92</v>
      </c>
      <c r="C103" s="144" t="str">
        <f>HYPERLINK("rule-file/kanto/kumagaya.txt","熊谷市")</f>
        <v>熊谷市</v>
      </c>
      <c r="D103" s="142" t="s">
        <v>221</v>
      </c>
      <c r="E103" s="26" t="str">
        <f>HYPERLINK("rule-file/kanto/kumagaya_old.txt","熊谷市")</f>
        <v>熊谷市</v>
      </c>
      <c r="F103" s="49" t="s">
        <v>100</v>
      </c>
      <c r="G103" s="152" t="s">
        <v>8</v>
      </c>
      <c r="H103" s="122" t="s">
        <v>16</v>
      </c>
      <c r="I103" s="125">
        <v>38626</v>
      </c>
    </row>
    <row r="104" spans="1:9" s="8" customFormat="1" ht="12.75">
      <c r="A104" s="7"/>
      <c r="B104" s="9" t="s">
        <v>110</v>
      </c>
      <c r="C104" s="140"/>
      <c r="D104" s="143"/>
      <c r="E104" s="10" t="s">
        <v>101</v>
      </c>
      <c r="F104" s="48" t="s">
        <v>15</v>
      </c>
      <c r="G104" s="153"/>
      <c r="H104" s="123"/>
      <c r="I104" s="126"/>
    </row>
    <row r="105" spans="1:9" s="8" customFormat="1" ht="12.75">
      <c r="A105" s="7"/>
      <c r="B105" s="9" t="s">
        <v>102</v>
      </c>
      <c r="C105" s="141"/>
      <c r="D105" s="137"/>
      <c r="E105" s="10" t="s">
        <v>103</v>
      </c>
      <c r="F105" s="48" t="s">
        <v>15</v>
      </c>
      <c r="G105" s="154"/>
      <c r="H105" s="124"/>
      <c r="I105" s="127"/>
    </row>
    <row r="106" spans="1:9" s="8" customFormat="1" ht="12.75">
      <c r="A106" s="7"/>
      <c r="B106" s="112" t="s">
        <v>289</v>
      </c>
      <c r="C106" s="119" t="str">
        <f>HYPERLINK("rule-file/kanto/kawaguchi.txt","川口市")</f>
        <v>川口市</v>
      </c>
      <c r="D106" s="136" t="s">
        <v>290</v>
      </c>
      <c r="E106" s="10" t="s">
        <v>291</v>
      </c>
      <c r="F106" s="48" t="s">
        <v>15</v>
      </c>
      <c r="G106" s="102"/>
      <c r="H106" s="122" t="s">
        <v>293</v>
      </c>
      <c r="I106" s="125">
        <v>40827</v>
      </c>
    </row>
    <row r="107" spans="1:9" s="8" customFormat="1" ht="12.75">
      <c r="A107" s="7"/>
      <c r="B107" s="113" t="s">
        <v>309</v>
      </c>
      <c r="C107" s="135"/>
      <c r="D107" s="137"/>
      <c r="E107" s="10" t="s">
        <v>292</v>
      </c>
      <c r="F107" s="48" t="s">
        <v>15</v>
      </c>
      <c r="G107" s="102"/>
      <c r="H107" s="124"/>
      <c r="I107" s="127"/>
    </row>
    <row r="108" spans="1:9" s="8" customFormat="1" ht="25.5" customHeight="1">
      <c r="A108" s="7"/>
      <c r="B108" s="9" t="s">
        <v>191</v>
      </c>
      <c r="C108" s="119" t="str">
        <f>HYPERLINK("rule-file/kanto/gyoda.txt","行田市")</f>
        <v>行田市</v>
      </c>
      <c r="D108" s="116" t="s">
        <v>193</v>
      </c>
      <c r="E108" s="42" t="s">
        <v>194</v>
      </c>
      <c r="F108" s="53" t="s">
        <v>190</v>
      </c>
      <c r="G108" s="128" t="s">
        <v>62</v>
      </c>
      <c r="H108" s="122" t="s">
        <v>14</v>
      </c>
      <c r="I108" s="125">
        <v>38718</v>
      </c>
    </row>
    <row r="109" spans="1:9" s="8" customFormat="1" ht="13.7" customHeight="1">
      <c r="A109" s="7"/>
      <c r="B109" s="9" t="s">
        <v>191</v>
      </c>
      <c r="C109" s="121"/>
      <c r="D109" s="118"/>
      <c r="E109" s="42" t="s">
        <v>195</v>
      </c>
      <c r="F109" s="53" t="s">
        <v>190</v>
      </c>
      <c r="G109" s="130"/>
      <c r="H109" s="124"/>
      <c r="I109" s="127"/>
    </row>
    <row r="110" spans="1:9" s="8" customFormat="1">
      <c r="A110" s="7"/>
      <c r="B110" s="9" t="s">
        <v>92</v>
      </c>
      <c r="C110" s="25" t="str">
        <f>HYPERLINK("rule-file/kanto/tokorozawa.txt","所沢市")</f>
        <v>所沢市</v>
      </c>
      <c r="D110" s="45" t="s">
        <v>25</v>
      </c>
      <c r="E110" s="17"/>
      <c r="F110" s="52"/>
      <c r="G110" s="108"/>
      <c r="H110" s="34"/>
      <c r="I110" s="21"/>
    </row>
    <row r="111" spans="1:9" s="8" customFormat="1" ht="25.5">
      <c r="A111" s="7"/>
      <c r="B111" s="9" t="s">
        <v>56</v>
      </c>
      <c r="C111" s="144" t="str">
        <f>HYPERLINK("rule-file/kanto/kazo.txt","加須市")</f>
        <v>加須市</v>
      </c>
      <c r="D111" s="136" t="s">
        <v>301</v>
      </c>
      <c r="E111" s="25" t="str">
        <f>HYPERLINK("rule-file/kanto/kazo_old.pdf","加須市")</f>
        <v>加須市</v>
      </c>
      <c r="F111" s="95" t="s">
        <v>256</v>
      </c>
      <c r="G111" s="152" t="s">
        <v>308</v>
      </c>
      <c r="H111" s="122" t="s">
        <v>16</v>
      </c>
      <c r="I111" s="125">
        <v>40260</v>
      </c>
    </row>
    <row r="112" spans="1:9" s="8" customFormat="1" ht="25.5">
      <c r="A112" s="7"/>
      <c r="B112" s="9" t="s">
        <v>92</v>
      </c>
      <c r="C112" s="140"/>
      <c r="D112" s="143"/>
      <c r="E112" s="25" t="str">
        <f>HYPERLINK("rule-file/kanto/kisaimachi_old.txt","騎西町")</f>
        <v>騎西町</v>
      </c>
      <c r="F112" s="95" t="s">
        <v>257</v>
      </c>
      <c r="G112" s="153"/>
      <c r="H112" s="123"/>
      <c r="I112" s="126"/>
    </row>
    <row r="113" spans="1:9" s="8" customFormat="1" ht="12.75">
      <c r="A113" s="7"/>
      <c r="B113" s="9" t="s">
        <v>56</v>
      </c>
      <c r="C113" s="140"/>
      <c r="D113" s="143"/>
      <c r="E113" s="10" t="s">
        <v>254</v>
      </c>
      <c r="F113" s="48" t="s">
        <v>15</v>
      </c>
      <c r="G113" s="153"/>
      <c r="H113" s="123"/>
      <c r="I113" s="126"/>
    </row>
    <row r="114" spans="1:9" s="8" customFormat="1" ht="12.75">
      <c r="A114" s="7"/>
      <c r="B114" s="9" t="s">
        <v>56</v>
      </c>
      <c r="C114" s="141"/>
      <c r="D114" s="137"/>
      <c r="E114" s="10" t="s">
        <v>255</v>
      </c>
      <c r="F114" s="48" t="s">
        <v>15</v>
      </c>
      <c r="G114" s="154"/>
      <c r="H114" s="124"/>
      <c r="I114" s="127"/>
    </row>
    <row r="115" spans="1:9" s="8" customFormat="1" ht="12.75">
      <c r="A115" s="7"/>
      <c r="B115" s="9" t="s">
        <v>57</v>
      </c>
      <c r="C115" s="139" t="s">
        <v>146</v>
      </c>
      <c r="D115" s="136" t="s">
        <v>107</v>
      </c>
      <c r="E115" s="10" t="s">
        <v>58</v>
      </c>
      <c r="F115" s="48" t="s">
        <v>107</v>
      </c>
      <c r="G115" s="152"/>
      <c r="H115" s="122" t="s">
        <v>16</v>
      </c>
      <c r="I115" s="125">
        <v>38718</v>
      </c>
    </row>
    <row r="116" spans="1:9" s="8" customFormat="1" ht="25.5">
      <c r="A116" s="7"/>
      <c r="B116" s="9" t="s">
        <v>92</v>
      </c>
      <c r="C116" s="140"/>
      <c r="D116" s="143"/>
      <c r="E116" s="26" t="str">
        <f>HYPERLINK("rule-file/kanto/okabemachi.txt","岡部町")</f>
        <v>岡部町</v>
      </c>
      <c r="F116" s="50" t="s">
        <v>115</v>
      </c>
      <c r="G116" s="153"/>
      <c r="H116" s="123"/>
      <c r="I116" s="126"/>
    </row>
    <row r="117" spans="1:9" s="8" customFormat="1" ht="12.75">
      <c r="A117" s="7"/>
      <c r="B117" s="9" t="s">
        <v>116</v>
      </c>
      <c r="C117" s="140"/>
      <c r="D117" s="143"/>
      <c r="E117" s="10" t="s">
        <v>117</v>
      </c>
      <c r="F117" s="48" t="s">
        <v>17</v>
      </c>
      <c r="G117" s="153"/>
      <c r="H117" s="123"/>
      <c r="I117" s="126"/>
    </row>
    <row r="118" spans="1:9" s="8" customFormat="1" ht="12.75">
      <c r="A118" s="7"/>
      <c r="B118" s="9" t="s">
        <v>118</v>
      </c>
      <c r="C118" s="141"/>
      <c r="D118" s="137"/>
      <c r="E118" s="10" t="s">
        <v>119</v>
      </c>
      <c r="F118" s="48" t="s">
        <v>17</v>
      </c>
      <c r="G118" s="154"/>
      <c r="H118" s="124"/>
      <c r="I118" s="127"/>
    </row>
    <row r="119" spans="1:9" s="8" customFormat="1">
      <c r="A119" s="7"/>
      <c r="B119" s="9" t="s">
        <v>158</v>
      </c>
      <c r="C119" s="36" t="str">
        <f>HYPERLINK("rule-file/kanto/higashimatsuyama.txt","東松山市")</f>
        <v>東松山市</v>
      </c>
      <c r="D119" s="32" t="s">
        <v>159</v>
      </c>
      <c r="E119" s="33"/>
      <c r="F119" s="54"/>
      <c r="G119" s="110"/>
      <c r="H119" s="34"/>
      <c r="I119" s="35"/>
    </row>
    <row r="120" spans="1:9" s="8" customFormat="1" ht="25.5" customHeight="1">
      <c r="A120" s="7"/>
      <c r="B120" s="9" t="s">
        <v>191</v>
      </c>
      <c r="C120" s="119" t="str">
        <f>HYPERLINK("rule-file/kanto/kasukabe.txt","春日部市")</f>
        <v>春日部市</v>
      </c>
      <c r="D120" s="116" t="s">
        <v>196</v>
      </c>
      <c r="E120" s="42" t="s">
        <v>197</v>
      </c>
      <c r="F120" s="53" t="s">
        <v>190</v>
      </c>
      <c r="G120" s="128" t="s">
        <v>62</v>
      </c>
      <c r="H120" s="122" t="s">
        <v>16</v>
      </c>
      <c r="I120" s="125">
        <v>38626</v>
      </c>
    </row>
    <row r="121" spans="1:9" s="8" customFormat="1" ht="13.7" customHeight="1">
      <c r="A121" s="7"/>
      <c r="B121" s="9" t="s">
        <v>191</v>
      </c>
      <c r="C121" s="121"/>
      <c r="D121" s="118"/>
      <c r="E121" s="42" t="s">
        <v>198</v>
      </c>
      <c r="F121" s="53" t="s">
        <v>190</v>
      </c>
      <c r="G121" s="130"/>
      <c r="H121" s="124"/>
      <c r="I121" s="127"/>
    </row>
    <row r="122" spans="1:9" s="8" customFormat="1" ht="13.7" customHeight="1">
      <c r="A122" s="7"/>
      <c r="B122" s="9" t="s">
        <v>289</v>
      </c>
      <c r="C122" s="119" t="str">
        <f>HYPERLINK("rule-file/kanto/kounosu.txt","鴻巣市")</f>
        <v>鴻巣市</v>
      </c>
      <c r="D122" s="116" t="s">
        <v>302</v>
      </c>
      <c r="E122" s="42" t="s">
        <v>303</v>
      </c>
      <c r="F122" s="53" t="s">
        <v>15</v>
      </c>
      <c r="G122" s="128" t="s">
        <v>306</v>
      </c>
      <c r="H122" s="122" t="s">
        <v>14</v>
      </c>
      <c r="I122" s="125">
        <v>38626</v>
      </c>
    </row>
    <row r="123" spans="1:9" s="8" customFormat="1" ht="13.7" customHeight="1">
      <c r="A123" s="7"/>
      <c r="B123" s="9" t="s">
        <v>289</v>
      </c>
      <c r="C123" s="120"/>
      <c r="D123" s="117"/>
      <c r="E123" s="42" t="s">
        <v>304</v>
      </c>
      <c r="F123" s="53" t="s">
        <v>15</v>
      </c>
      <c r="G123" s="129"/>
      <c r="H123" s="123"/>
      <c r="I123" s="126"/>
    </row>
    <row r="124" spans="1:9" s="8" customFormat="1" ht="13.7" customHeight="1">
      <c r="A124" s="7"/>
      <c r="B124" s="9" t="s">
        <v>289</v>
      </c>
      <c r="C124" s="121"/>
      <c r="D124" s="118"/>
      <c r="E124" s="42" t="s">
        <v>305</v>
      </c>
      <c r="F124" s="53" t="s">
        <v>15</v>
      </c>
      <c r="G124" s="130"/>
      <c r="H124" s="124"/>
      <c r="I124" s="127"/>
    </row>
    <row r="125" spans="1:9" s="8" customFormat="1" ht="13.7" customHeight="1">
      <c r="A125" s="7"/>
      <c r="B125" s="9" t="s">
        <v>191</v>
      </c>
      <c r="C125" s="36" t="str">
        <f>HYPERLINK("rule-file/kanto/ageo.txt","上尾市")</f>
        <v>上尾市</v>
      </c>
      <c r="D125" s="32" t="s">
        <v>199</v>
      </c>
      <c r="E125" s="33"/>
      <c r="F125" s="54"/>
      <c r="G125" s="111"/>
      <c r="H125" s="34"/>
      <c r="I125" s="35"/>
    </row>
    <row r="126" spans="1:9" s="8" customFormat="1" ht="12.75" customHeight="1">
      <c r="A126" s="7"/>
      <c r="B126" s="9" t="s">
        <v>92</v>
      </c>
      <c r="C126" s="25" t="str">
        <f>HYPERLINK("rule-file/kanto/souka.txt","草加市")</f>
        <v>草加市</v>
      </c>
      <c r="D126" s="45" t="s">
        <v>26</v>
      </c>
      <c r="E126" s="17"/>
      <c r="F126" s="52"/>
      <c r="G126" s="108"/>
      <c r="H126" s="34"/>
      <c r="I126" s="21"/>
    </row>
    <row r="127" spans="1:9" s="8" customFormat="1">
      <c r="A127" s="7"/>
      <c r="B127" s="9" t="s">
        <v>92</v>
      </c>
      <c r="C127" s="25" t="str">
        <f>HYPERLINK("rule-file/kanto/koshigaya.txt","越谷市")</f>
        <v>越谷市</v>
      </c>
      <c r="D127" s="45" t="s">
        <v>153</v>
      </c>
      <c r="E127" s="17"/>
      <c r="F127" s="52"/>
      <c r="G127" s="108"/>
      <c r="H127" s="34"/>
      <c r="I127" s="21"/>
    </row>
    <row r="128" spans="1:9" s="8" customFormat="1" ht="12.75" customHeight="1">
      <c r="A128" s="7"/>
      <c r="B128" s="9" t="s">
        <v>92</v>
      </c>
      <c r="C128" s="25" t="str">
        <f>HYPERLINK("rule-file/kanto/warabi.pdf","蕨市")</f>
        <v>蕨市</v>
      </c>
      <c r="D128" s="45" t="s">
        <v>27</v>
      </c>
      <c r="E128" s="17"/>
      <c r="F128" s="52"/>
      <c r="G128" s="108"/>
      <c r="H128" s="34"/>
      <c r="I128" s="21"/>
    </row>
    <row r="129" spans="1:9" s="8" customFormat="1" ht="12.75" customHeight="1">
      <c r="A129" s="7"/>
      <c r="B129" s="9" t="s">
        <v>56</v>
      </c>
      <c r="C129" s="25" t="str">
        <f>HYPERLINK("rule-file/kanto/iruma.txt","入間市")</f>
        <v>入間市</v>
      </c>
      <c r="D129" s="45" t="s">
        <v>249</v>
      </c>
      <c r="E129" s="17"/>
      <c r="F129" s="52"/>
      <c r="G129" s="108"/>
      <c r="H129" s="34"/>
      <c r="I129" s="21"/>
    </row>
    <row r="130" spans="1:9" s="8" customFormat="1">
      <c r="A130" s="7"/>
      <c r="B130" s="9" t="s">
        <v>92</v>
      </c>
      <c r="C130" s="25" t="str">
        <f>HYPERLINK("rule-file/kanto/asaka.txt","朝霞市")</f>
        <v>朝霞市</v>
      </c>
      <c r="D130" s="45" t="s">
        <v>128</v>
      </c>
      <c r="E130" s="17"/>
      <c r="F130" s="52"/>
      <c r="G130" s="108"/>
      <c r="H130" s="34"/>
      <c r="I130" s="21"/>
    </row>
    <row r="131" spans="1:9" s="8" customFormat="1">
      <c r="A131" s="7"/>
      <c r="B131" s="9" t="s">
        <v>92</v>
      </c>
      <c r="C131" s="25" t="str">
        <f>HYPERLINK("rule-file/kanto/shiki.pdf","志木市")</f>
        <v>志木市</v>
      </c>
      <c r="D131" s="45" t="s">
        <v>129</v>
      </c>
      <c r="E131" s="17"/>
      <c r="F131" s="52"/>
      <c r="G131" s="108"/>
      <c r="H131" s="34"/>
      <c r="I131" s="21"/>
    </row>
    <row r="132" spans="1:9" s="8" customFormat="1">
      <c r="A132" s="7"/>
      <c r="B132" s="9" t="s">
        <v>92</v>
      </c>
      <c r="C132" s="25" t="str">
        <f>HYPERLINK("rule-file/kanto/wako.txt","和光市")</f>
        <v>和光市</v>
      </c>
      <c r="D132" s="45" t="s">
        <v>28</v>
      </c>
      <c r="E132" s="17"/>
      <c r="F132" s="52"/>
      <c r="G132" s="108"/>
      <c r="H132" s="34"/>
      <c r="I132" s="21"/>
    </row>
    <row r="133" spans="1:9" s="8" customFormat="1">
      <c r="A133" s="7"/>
      <c r="B133" s="9" t="s">
        <v>92</v>
      </c>
      <c r="C133" s="25" t="str">
        <f>HYPERLINK("rule-file/kanto/niiza.txt","新座市")</f>
        <v>新座市</v>
      </c>
      <c r="D133" s="45" t="s">
        <v>130</v>
      </c>
      <c r="E133" s="17"/>
      <c r="F133" s="52"/>
      <c r="G133" s="108"/>
      <c r="H133" s="34"/>
      <c r="I133" s="21"/>
    </row>
    <row r="134" spans="1:9" s="8" customFormat="1">
      <c r="A134" s="7"/>
      <c r="B134" s="9" t="s">
        <v>92</v>
      </c>
      <c r="C134" s="25" t="str">
        <f>HYPERLINK("rule-file/kanto/okegawa.txt","桶川市")</f>
        <v>桶川市</v>
      </c>
      <c r="D134" s="45" t="s">
        <v>131</v>
      </c>
      <c r="E134" s="17"/>
      <c r="F134" s="52"/>
      <c r="G134" s="108"/>
      <c r="H134" s="34"/>
      <c r="I134" s="21"/>
    </row>
    <row r="135" spans="1:9" s="8" customFormat="1" ht="25.5">
      <c r="A135" s="7"/>
      <c r="B135" s="9" t="s">
        <v>56</v>
      </c>
      <c r="C135" s="144" t="str">
        <f>HYPERLINK("rule-file/kanto/kuki.txt","久喜市")</f>
        <v>久喜市</v>
      </c>
      <c r="D135" s="142" t="s">
        <v>277</v>
      </c>
      <c r="E135" s="25" t="str">
        <f>HYPERLINK("rule-file/kanto/kuki_old.pdf","久喜市")</f>
        <v>久喜市</v>
      </c>
      <c r="F135" s="95" t="s">
        <v>258</v>
      </c>
      <c r="G135" s="152"/>
      <c r="H135" s="122" t="s">
        <v>16</v>
      </c>
      <c r="I135" s="125">
        <v>40260</v>
      </c>
    </row>
    <row r="136" spans="1:9" s="8" customFormat="1">
      <c r="A136" s="7"/>
      <c r="B136" s="9" t="s">
        <v>92</v>
      </c>
      <c r="C136" s="140"/>
      <c r="D136" s="143"/>
      <c r="E136" s="84" t="s">
        <v>259</v>
      </c>
      <c r="F136" s="48" t="s">
        <v>15</v>
      </c>
      <c r="G136" s="153"/>
      <c r="H136" s="123"/>
      <c r="I136" s="126"/>
    </row>
    <row r="137" spans="1:9" s="8" customFormat="1" ht="12.75">
      <c r="A137" s="7"/>
      <c r="B137" s="9" t="s">
        <v>56</v>
      </c>
      <c r="C137" s="140"/>
      <c r="D137" s="143"/>
      <c r="E137" s="10" t="s">
        <v>260</v>
      </c>
      <c r="F137" s="48" t="s">
        <v>15</v>
      </c>
      <c r="G137" s="153"/>
      <c r="H137" s="123"/>
      <c r="I137" s="126"/>
    </row>
    <row r="138" spans="1:9" s="8" customFormat="1" ht="12.75">
      <c r="A138" s="7"/>
      <c r="B138" s="9" t="s">
        <v>56</v>
      </c>
      <c r="C138" s="141"/>
      <c r="D138" s="137"/>
      <c r="E138" s="10" t="s">
        <v>261</v>
      </c>
      <c r="F138" s="48" t="s">
        <v>15</v>
      </c>
      <c r="G138" s="154"/>
      <c r="H138" s="124"/>
      <c r="I138" s="127"/>
    </row>
    <row r="139" spans="1:9" s="8" customFormat="1">
      <c r="A139" s="7"/>
      <c r="B139" s="9" t="s">
        <v>56</v>
      </c>
      <c r="C139" s="25" t="str">
        <f>HYPERLINK("rule-file/kanto/kitamoto.txt","北本市")</f>
        <v>北本市</v>
      </c>
      <c r="D139" s="45" t="s">
        <v>29</v>
      </c>
      <c r="E139" s="17"/>
      <c r="F139" s="52"/>
      <c r="G139" s="108"/>
      <c r="H139" s="34"/>
      <c r="I139" s="21"/>
    </row>
    <row r="140" spans="1:9" s="8" customFormat="1">
      <c r="A140" s="7"/>
      <c r="B140" s="9" t="s">
        <v>92</v>
      </c>
      <c r="C140" s="25" t="str">
        <f>HYPERLINK("rule-file/kanto/yashio.pdf","八潮市")</f>
        <v>八潮市</v>
      </c>
      <c r="D140" s="45" t="s">
        <v>132</v>
      </c>
      <c r="E140" s="17"/>
      <c r="F140" s="52"/>
      <c r="G140" s="108"/>
      <c r="H140" s="34"/>
      <c r="I140" s="21"/>
    </row>
    <row r="141" spans="1:9" s="8" customFormat="1">
      <c r="A141" s="7"/>
      <c r="B141" s="9" t="s">
        <v>191</v>
      </c>
      <c r="C141" s="25" t="str">
        <f>HYPERLINK("rule-file/kanto/misato.txt","三郷市")</f>
        <v>三郷市</v>
      </c>
      <c r="D141" s="45" t="s">
        <v>200</v>
      </c>
      <c r="E141" s="17"/>
      <c r="F141" s="52"/>
      <c r="G141" s="108"/>
      <c r="H141" s="34"/>
      <c r="I141" s="21"/>
    </row>
    <row r="142" spans="1:9" s="8" customFormat="1">
      <c r="A142" s="7"/>
      <c r="B142" s="9" t="s">
        <v>56</v>
      </c>
      <c r="C142" s="25" t="str">
        <f>HYPERLINK("rule-file/kanto/fujimi.txt","富士見市")</f>
        <v>富士見市</v>
      </c>
      <c r="D142" s="45" t="s">
        <v>246</v>
      </c>
      <c r="E142" s="17"/>
      <c r="F142" s="52"/>
      <c r="G142" s="108"/>
      <c r="H142" s="34"/>
      <c r="I142" s="21"/>
    </row>
    <row r="143" spans="1:9" s="8" customFormat="1">
      <c r="A143" s="7"/>
      <c r="B143" s="9" t="s">
        <v>92</v>
      </c>
      <c r="C143" s="25" t="str">
        <f>HYPERLINK("rule-file/kanto/sakado.txt","坂戸市")</f>
        <v>坂戸市</v>
      </c>
      <c r="D143" s="45" t="s">
        <v>30</v>
      </c>
      <c r="E143" s="17"/>
      <c r="F143" s="52"/>
      <c r="G143" s="108"/>
      <c r="H143" s="34"/>
      <c r="I143" s="21"/>
    </row>
    <row r="144" spans="1:9" s="8" customFormat="1">
      <c r="A144" s="7"/>
      <c r="B144" s="9" t="s">
        <v>56</v>
      </c>
      <c r="C144" s="25" t="str">
        <f>HYPERLINK("rule-file/kanto/tsurugashima.txt","鶴ヶ島市")</f>
        <v>鶴ヶ島市</v>
      </c>
      <c r="D144" s="45" t="s">
        <v>253</v>
      </c>
      <c r="E144" s="17"/>
      <c r="F144" s="52"/>
      <c r="G144" s="108"/>
      <c r="H144" s="34"/>
      <c r="I144" s="21"/>
    </row>
    <row r="145" spans="1:9" s="8" customFormat="1">
      <c r="A145" s="7"/>
      <c r="B145" s="9" t="s">
        <v>92</v>
      </c>
      <c r="C145" s="25" t="str">
        <f>HYPERLINK("rule-file/kanto/yoshikawa.pdf","吉川市")</f>
        <v>吉川市</v>
      </c>
      <c r="D145" s="45" t="s">
        <v>31</v>
      </c>
      <c r="E145" s="17"/>
      <c r="F145" s="52"/>
      <c r="G145" s="108"/>
      <c r="H145" s="34"/>
      <c r="I145" s="21"/>
    </row>
    <row r="146" spans="1:9" s="8" customFormat="1" ht="12.75" customHeight="1">
      <c r="A146" s="7"/>
      <c r="B146" s="9" t="s">
        <v>92</v>
      </c>
      <c r="C146" s="25" t="str">
        <f>HYPERLINK("rule-file/kanto/ranzanmachi.pdf","嵐山町")</f>
        <v>嵐山町</v>
      </c>
      <c r="D146" s="45" t="s">
        <v>113</v>
      </c>
      <c r="E146" s="17"/>
      <c r="F146" s="52"/>
      <c r="G146" s="108"/>
      <c r="H146" s="34"/>
      <c r="I146" s="21"/>
    </row>
    <row r="147" spans="1:9" s="8" customFormat="1" ht="12.75" customHeight="1">
      <c r="A147" s="7"/>
      <c r="B147" s="9" t="s">
        <v>310</v>
      </c>
      <c r="C147" s="25" t="str">
        <f>HYPERLINK("rule-file/kanto/kawajimamachi.txt","川島町")</f>
        <v>川島町</v>
      </c>
      <c r="D147" s="45" t="s">
        <v>311</v>
      </c>
      <c r="E147" s="17"/>
      <c r="F147" s="52"/>
      <c r="G147" s="108"/>
      <c r="H147" s="115"/>
      <c r="I147" s="114"/>
    </row>
    <row r="148" spans="1:9" s="8" customFormat="1" ht="12.75" customHeight="1">
      <c r="A148" s="7"/>
      <c r="B148" s="9" t="s">
        <v>92</v>
      </c>
      <c r="C148" s="25" t="str">
        <f>HYPERLINK("rule-file/kanto/kamisatomachi.txt","上里町")</f>
        <v>上里町</v>
      </c>
      <c r="D148" s="45" t="s">
        <v>133</v>
      </c>
      <c r="E148" s="17"/>
      <c r="F148" s="52"/>
      <c r="G148" s="108"/>
      <c r="H148" s="34"/>
      <c r="I148" s="21"/>
    </row>
    <row r="149" spans="1:9" s="8" customFormat="1">
      <c r="A149" s="7"/>
      <c r="B149" s="9" t="s">
        <v>92</v>
      </c>
      <c r="C149" s="25" t="str">
        <f>HYPERLINK("rule-file/kanto/matsubushimachi.pdf","松伏町")</f>
        <v>松伏町</v>
      </c>
      <c r="D149" s="45" t="s">
        <v>32</v>
      </c>
      <c r="E149" s="16"/>
      <c r="F149" s="52"/>
      <c r="G149" s="108"/>
      <c r="H149" s="34"/>
      <c r="I149" s="21"/>
    </row>
    <row r="150" spans="1:9" s="8" customFormat="1" ht="25.5">
      <c r="A150" s="7"/>
      <c r="B150" s="27" t="s">
        <v>120</v>
      </c>
      <c r="C150" s="31" t="str">
        <f>HYPERLINK("rule-file/kanto/pref_chiba_bill.txt","千葉県案")</f>
        <v>千葉県案</v>
      </c>
      <c r="D150" s="46" t="s">
        <v>227</v>
      </c>
      <c r="E150" s="71" t="str">
        <f>HYPERLINK("rule-file/kanto/pref_chiba_LDP_bill.txt","自民党案")</f>
        <v>自民党案</v>
      </c>
      <c r="F150" s="72" t="s">
        <v>228</v>
      </c>
      <c r="G150" s="101"/>
      <c r="H150" s="34"/>
      <c r="I150" s="21"/>
    </row>
    <row r="151" spans="1:9" s="8" customFormat="1" ht="12.75" customHeight="1">
      <c r="A151" s="7"/>
      <c r="B151" s="9" t="s">
        <v>111</v>
      </c>
      <c r="C151" s="25" t="str">
        <f>HYPERLINK("rule-file/kanto/chiba.txt","千葉市")</f>
        <v>千葉市</v>
      </c>
      <c r="D151" s="45" t="s">
        <v>33</v>
      </c>
      <c r="E151" s="16"/>
      <c r="F151" s="52"/>
      <c r="G151" s="108"/>
      <c r="H151" s="34"/>
      <c r="I151" s="21"/>
    </row>
    <row r="152" spans="1:9" s="8" customFormat="1" ht="38.25" customHeight="1">
      <c r="A152" s="7"/>
      <c r="B152" s="9" t="s">
        <v>209</v>
      </c>
      <c r="C152" s="25" t="str">
        <f>HYPERLINK("rule-file/kanto/ichikawa.txt","市川市")</f>
        <v>市川市</v>
      </c>
      <c r="D152" s="66" t="s">
        <v>207</v>
      </c>
      <c r="E152" s="65" t="str">
        <f>HYPERLINK("rule-file/kanto/ichikawa_old.txt","旧条例")</f>
        <v>旧条例</v>
      </c>
      <c r="F152" s="97" t="s">
        <v>208</v>
      </c>
      <c r="G152" s="108"/>
      <c r="H152" s="34"/>
      <c r="I152" s="21"/>
    </row>
    <row r="153" spans="1:9" s="8" customFormat="1">
      <c r="A153" s="7"/>
      <c r="B153" s="9" t="s">
        <v>120</v>
      </c>
      <c r="C153" s="25" t="str">
        <f>HYPERLINK("rule-file/kanto/sakura.txt","佐倉市")</f>
        <v>佐倉市</v>
      </c>
      <c r="D153" s="45" t="s">
        <v>34</v>
      </c>
      <c r="E153" s="16"/>
      <c r="F153" s="52"/>
      <c r="G153" s="108"/>
      <c r="H153" s="34"/>
      <c r="I153" s="21"/>
    </row>
    <row r="154" spans="1:9" s="8" customFormat="1">
      <c r="A154" s="7"/>
      <c r="B154" s="9" t="s">
        <v>121</v>
      </c>
      <c r="C154" s="25" t="str">
        <f>HYPERLINK("rule-file/kanto/narashino.txt","習志野市")</f>
        <v>習志野市</v>
      </c>
      <c r="D154" s="45" t="s">
        <v>35</v>
      </c>
      <c r="E154" s="16"/>
      <c r="F154" s="52"/>
      <c r="G154" s="108"/>
      <c r="H154" s="34"/>
      <c r="I154" s="21"/>
    </row>
    <row r="155" spans="1:9" s="8" customFormat="1" ht="12.75" customHeight="1">
      <c r="A155" s="7"/>
      <c r="B155" s="9" t="s">
        <v>120</v>
      </c>
      <c r="C155" s="25" t="str">
        <f>HYPERLINK("rule-file/kanto/ichihara.txt","市原市")</f>
        <v>市原市</v>
      </c>
      <c r="D155" s="45" t="s">
        <v>36</v>
      </c>
      <c r="E155" s="16"/>
      <c r="F155" s="52"/>
      <c r="G155" s="108"/>
      <c r="H155" s="34"/>
      <c r="I155" s="21"/>
    </row>
    <row r="156" spans="1:9" s="8" customFormat="1">
      <c r="A156" s="7"/>
      <c r="B156" s="9" t="s">
        <v>120</v>
      </c>
      <c r="C156" s="25" t="str">
        <f>HYPERLINK("rule-file/kanto/abiko.txt","我孫子市")</f>
        <v>我孫子市</v>
      </c>
      <c r="D156" s="45" t="s">
        <v>37</v>
      </c>
      <c r="E156" s="16"/>
      <c r="F156" s="52"/>
      <c r="G156" s="108"/>
      <c r="H156" s="34"/>
      <c r="I156" s="21"/>
    </row>
    <row r="157" spans="1:9" s="8" customFormat="1">
      <c r="A157" s="7"/>
      <c r="B157" s="9" t="s">
        <v>111</v>
      </c>
      <c r="C157" s="25" t="str">
        <f>HYPERLINK("rule-file/kanto/futtsu.txt","富津市")</f>
        <v>富津市</v>
      </c>
      <c r="D157" s="45" t="s">
        <v>244</v>
      </c>
      <c r="E157" s="16"/>
      <c r="F157" s="52"/>
      <c r="G157" s="108"/>
      <c r="H157" s="34"/>
      <c r="I157" s="21"/>
    </row>
    <row r="158" spans="1:9" s="8" customFormat="1">
      <c r="A158" s="7"/>
      <c r="B158" s="27" t="s">
        <v>122</v>
      </c>
      <c r="C158" s="31" t="str">
        <f>HYPERLINK("rule-file/kanto/metro_tokyo.txt","東京都")</f>
        <v>東京都</v>
      </c>
      <c r="D158" s="44" t="s">
        <v>38</v>
      </c>
      <c r="E158" s="29"/>
      <c r="F158" s="47"/>
      <c r="G158" s="101"/>
      <c r="H158" s="34"/>
      <c r="I158" s="21"/>
    </row>
    <row r="159" spans="1:9" s="8" customFormat="1">
      <c r="A159" s="7"/>
      <c r="B159" s="9" t="s">
        <v>122</v>
      </c>
      <c r="C159" s="25" t="str">
        <f>HYPERLINK("rule-file/kanto/minato.txt","港区")</f>
        <v>港区</v>
      </c>
      <c r="D159" s="45" t="s">
        <v>134</v>
      </c>
      <c r="E159" s="16"/>
      <c r="F159" s="52"/>
      <c r="G159" s="108"/>
      <c r="H159" s="34"/>
      <c r="I159" s="21"/>
    </row>
    <row r="160" spans="1:9" s="8" customFormat="1">
      <c r="A160" s="7"/>
      <c r="B160" s="9" t="s">
        <v>122</v>
      </c>
      <c r="C160" s="25" t="str">
        <f>HYPERLINK("rule-file/kanto/shinjuku.txt","新宿区")</f>
        <v>新宿区</v>
      </c>
      <c r="D160" s="45" t="s">
        <v>135</v>
      </c>
      <c r="E160" s="16"/>
      <c r="F160" s="52"/>
      <c r="G160" s="108"/>
      <c r="H160" s="34"/>
      <c r="I160" s="21"/>
    </row>
    <row r="161" spans="1:9" s="8" customFormat="1">
      <c r="A161" s="7"/>
      <c r="B161" s="9" t="s">
        <v>156</v>
      </c>
      <c r="C161" s="25" t="str">
        <f>HYPERLINK("rule-file/kanto/sumida.txt","墨田区")</f>
        <v>墨田区</v>
      </c>
      <c r="D161" s="45" t="s">
        <v>161</v>
      </c>
      <c r="E161" s="16"/>
      <c r="F161" s="52"/>
      <c r="G161" s="108"/>
      <c r="H161" s="34"/>
      <c r="I161" s="21"/>
    </row>
    <row r="162" spans="1:9" s="8" customFormat="1">
      <c r="A162" s="7"/>
      <c r="B162" s="9" t="s">
        <v>122</v>
      </c>
      <c r="C162" s="25" t="str">
        <f>HYPERLINK("rule-file/kanto/koto.txt","江東区")</f>
        <v>江東区</v>
      </c>
      <c r="D162" s="45" t="s">
        <v>136</v>
      </c>
      <c r="E162" s="16"/>
      <c r="F162" s="52"/>
      <c r="G162" s="108"/>
      <c r="H162" s="34"/>
      <c r="I162" s="21"/>
    </row>
    <row r="163" spans="1:9" s="8" customFormat="1" ht="12.75" customHeight="1">
      <c r="A163" s="7"/>
      <c r="B163" s="9" t="s">
        <v>122</v>
      </c>
      <c r="C163" s="23" t="str">
        <f>HYPERLINK("rule-file/kanto/meguro.txt","目黒区")</f>
        <v>目黒区</v>
      </c>
      <c r="D163" s="45" t="s">
        <v>154</v>
      </c>
      <c r="E163" s="16"/>
      <c r="F163" s="52"/>
      <c r="G163" s="108"/>
      <c r="H163" s="34"/>
      <c r="I163" s="21"/>
    </row>
    <row r="164" spans="1:9" s="8" customFormat="1">
      <c r="A164" s="7"/>
      <c r="B164" s="9" t="s">
        <v>122</v>
      </c>
      <c r="C164" s="25" t="str">
        <f>HYPERLINK("rule-file/kanto/nakano.txt","中野区")</f>
        <v>中野区</v>
      </c>
      <c r="D164" s="45" t="s">
        <v>137</v>
      </c>
      <c r="E164" s="16"/>
      <c r="F164" s="52"/>
      <c r="G164" s="108"/>
      <c r="H164" s="34"/>
      <c r="I164" s="21"/>
    </row>
    <row r="165" spans="1:9" s="8" customFormat="1">
      <c r="A165" s="7"/>
      <c r="B165" s="9" t="s">
        <v>122</v>
      </c>
      <c r="C165" s="25" t="str">
        <f>HYPERLINK("rule-file/kanto/toshima.txt","豊島区")</f>
        <v>豊島区</v>
      </c>
      <c r="D165" s="45" t="s">
        <v>138</v>
      </c>
      <c r="E165" s="16"/>
      <c r="F165" s="52"/>
      <c r="G165" s="108"/>
      <c r="H165" s="34"/>
      <c r="I165" s="21"/>
    </row>
    <row r="166" spans="1:9" s="8" customFormat="1">
      <c r="A166" s="7"/>
      <c r="B166" s="9" t="s">
        <v>156</v>
      </c>
      <c r="C166" s="25" t="str">
        <f>HYPERLINK("rule-file/kanto/kita.pdf","北区")</f>
        <v>北区</v>
      </c>
      <c r="D166" s="45" t="s">
        <v>157</v>
      </c>
      <c r="E166" s="16"/>
      <c r="F166" s="52"/>
      <c r="G166" s="108"/>
      <c r="H166" s="34"/>
      <c r="I166" s="21"/>
    </row>
    <row r="167" spans="1:9" s="8" customFormat="1">
      <c r="A167" s="7"/>
      <c r="B167" s="9" t="s">
        <v>122</v>
      </c>
      <c r="C167" s="25" t="str">
        <f>HYPERLINK("rule-file/kanto/itabashi.txt","板橋区")</f>
        <v>板橋区</v>
      </c>
      <c r="D167" s="45" t="s">
        <v>139</v>
      </c>
      <c r="E167" s="16"/>
      <c r="F167" s="52"/>
      <c r="G167" s="108"/>
      <c r="H167" s="34"/>
      <c r="I167" s="21"/>
    </row>
    <row r="168" spans="1:9" s="8" customFormat="1" ht="12.75" customHeight="1">
      <c r="A168" s="7"/>
      <c r="B168" s="9" t="s">
        <v>122</v>
      </c>
      <c r="C168" s="25" t="str">
        <f>HYPERLINK("rule-file/kanto/adachi.txt","足立区")</f>
        <v>足立区</v>
      </c>
      <c r="D168" s="45" t="s">
        <v>140</v>
      </c>
      <c r="E168" s="16"/>
      <c r="F168" s="52"/>
      <c r="G168" s="108"/>
      <c r="H168" s="34"/>
      <c r="I168" s="21"/>
    </row>
    <row r="169" spans="1:9" s="8" customFormat="1">
      <c r="A169" s="7"/>
      <c r="B169" s="9" t="s">
        <v>122</v>
      </c>
      <c r="C169" s="25" t="str">
        <f>HYPERLINK("rule-file/kanto/katsushika.txt","葛飾区")</f>
        <v>葛飾区</v>
      </c>
      <c r="D169" s="45" t="s">
        <v>141</v>
      </c>
      <c r="E169" s="16"/>
      <c r="F169" s="52"/>
      <c r="G169" s="108"/>
      <c r="H169" s="34"/>
      <c r="I169" s="21"/>
    </row>
    <row r="170" spans="1:9" s="8" customFormat="1">
      <c r="A170" s="7"/>
      <c r="B170" s="9" t="s">
        <v>203</v>
      </c>
      <c r="C170" s="25" t="str">
        <f>HYPERLINK("rule-file/kanto/tachikawa.txt","立川市")</f>
        <v>立川市</v>
      </c>
      <c r="D170" s="45" t="s">
        <v>226</v>
      </c>
      <c r="E170" s="16"/>
      <c r="F170" s="52"/>
      <c r="G170" s="108"/>
      <c r="H170" s="34"/>
      <c r="I170" s="21"/>
    </row>
    <row r="171" spans="1:9" s="8" customFormat="1">
      <c r="A171" s="7"/>
      <c r="B171" s="9" t="s">
        <v>156</v>
      </c>
      <c r="C171" s="25" t="str">
        <f>HYPERLINK("rule-file/kanto/mitaka.txt","三鷹市")</f>
        <v>三鷹市</v>
      </c>
      <c r="D171" s="45" t="s">
        <v>160</v>
      </c>
      <c r="E171" s="16"/>
      <c r="F171" s="52"/>
      <c r="G171" s="108"/>
      <c r="H171" s="34"/>
      <c r="I171" s="21"/>
    </row>
    <row r="172" spans="1:9" s="8" customFormat="1">
      <c r="A172" s="7"/>
      <c r="B172" s="9" t="s">
        <v>122</v>
      </c>
      <c r="C172" s="25" t="str">
        <f>HYPERLINK("rule-file/kanto/koganei.pdf","小金井市")</f>
        <v>小金井市</v>
      </c>
      <c r="D172" s="45" t="s">
        <v>142</v>
      </c>
      <c r="E172" s="16"/>
      <c r="F172" s="52"/>
      <c r="G172" s="108"/>
      <c r="H172" s="34"/>
      <c r="I172" s="21"/>
    </row>
    <row r="173" spans="1:9" s="8" customFormat="1">
      <c r="A173" s="7"/>
      <c r="B173" s="9" t="s">
        <v>203</v>
      </c>
      <c r="C173" s="25" t="str">
        <f>HYPERLINK("rule-file/kanto/kodaira.txt","小平市")</f>
        <v>小平市</v>
      </c>
      <c r="D173" s="45" t="s">
        <v>245</v>
      </c>
      <c r="E173" s="16"/>
      <c r="F173" s="52"/>
      <c r="G173" s="108"/>
      <c r="H173" s="34"/>
      <c r="I173" s="21"/>
    </row>
    <row r="174" spans="1:9" s="8" customFormat="1">
      <c r="A174" s="7"/>
      <c r="B174" s="9" t="s">
        <v>122</v>
      </c>
      <c r="C174" s="25" t="str">
        <f>HYPERLINK("rule-file/kanto/hino.txt","日野市")</f>
        <v>日野市</v>
      </c>
      <c r="D174" s="45" t="s">
        <v>53</v>
      </c>
      <c r="E174" s="16"/>
      <c r="F174" s="52"/>
      <c r="G174" s="108"/>
      <c r="H174" s="34"/>
      <c r="I174" s="21"/>
    </row>
    <row r="175" spans="1:9" s="8" customFormat="1">
      <c r="A175" s="7"/>
      <c r="B175" s="9" t="s">
        <v>123</v>
      </c>
      <c r="C175" s="25" t="str">
        <f>HYPERLINK("rule-file/kanto/higashimurayama.txt","東村山市")</f>
        <v>東村山市</v>
      </c>
      <c r="D175" s="45" t="s">
        <v>54</v>
      </c>
      <c r="E175" s="16"/>
      <c r="F175" s="52"/>
      <c r="G175" s="108"/>
      <c r="H175" s="34"/>
      <c r="I175" s="21"/>
    </row>
    <row r="176" spans="1:9" s="8" customFormat="1">
      <c r="A176" s="7"/>
      <c r="B176" s="9" t="s">
        <v>201</v>
      </c>
      <c r="C176" s="25" t="str">
        <f>HYPERLINK("rule-file/kanto/kokubunji.txt","国分寺市")</f>
        <v>国分寺市</v>
      </c>
      <c r="D176" s="45" t="s">
        <v>202</v>
      </c>
      <c r="E176" s="16"/>
      <c r="F176" s="52"/>
      <c r="G176" s="108"/>
      <c r="H176" s="34"/>
      <c r="I176" s="21"/>
    </row>
    <row r="177" spans="1:9" s="8" customFormat="1" ht="12.75" customHeight="1">
      <c r="A177" s="7"/>
      <c r="B177" s="9" t="s">
        <v>122</v>
      </c>
      <c r="C177" s="25" t="str">
        <f>HYPERLINK("rule-file/kanto/higashiyamato.txt","東大和市")</f>
        <v>東大和市</v>
      </c>
      <c r="D177" s="45" t="s">
        <v>55</v>
      </c>
      <c r="E177" s="16"/>
      <c r="F177" s="52"/>
      <c r="G177" s="108"/>
      <c r="H177" s="34"/>
      <c r="I177" s="21"/>
    </row>
    <row r="178" spans="1:9" s="8" customFormat="1" ht="12.75" customHeight="1">
      <c r="A178" s="7"/>
      <c r="B178" s="9" t="s">
        <v>156</v>
      </c>
      <c r="C178" s="25" t="str">
        <f>HYPERLINK("rule-file/kanto/kiyose.txt","清瀬市")</f>
        <v>清瀬市</v>
      </c>
      <c r="D178" s="45" t="s">
        <v>162</v>
      </c>
      <c r="E178" s="16"/>
      <c r="F178" s="52"/>
      <c r="G178" s="108"/>
      <c r="H178" s="34"/>
      <c r="I178" s="21"/>
    </row>
    <row r="179" spans="1:9" s="8" customFormat="1" ht="12.75" customHeight="1">
      <c r="A179" s="7"/>
      <c r="B179" s="9" t="s">
        <v>203</v>
      </c>
      <c r="C179" s="25" t="str">
        <f>HYPERLINK("rule-file/kanto/hamura.txt","羽村市")</f>
        <v>羽村市</v>
      </c>
      <c r="D179" s="45" t="s">
        <v>204</v>
      </c>
      <c r="E179" s="16"/>
      <c r="F179" s="52"/>
      <c r="G179" s="108"/>
      <c r="H179" s="34"/>
      <c r="I179" s="21"/>
    </row>
    <row r="180" spans="1:9" s="8" customFormat="1" ht="12.75" customHeight="1">
      <c r="A180" s="7"/>
      <c r="B180" s="27" t="s">
        <v>124</v>
      </c>
      <c r="C180" s="31" t="str">
        <f>HYPERLINK("rule-file/kanto/pref_kanagawa.txt","神奈川県")</f>
        <v>神奈川県</v>
      </c>
      <c r="D180" s="44" t="s">
        <v>143</v>
      </c>
      <c r="E180" s="29"/>
      <c r="F180" s="47"/>
      <c r="G180" s="101"/>
      <c r="H180" s="34"/>
      <c r="I180" s="21"/>
    </row>
    <row r="181" spans="1:9" s="8" customFormat="1">
      <c r="A181" s="7"/>
      <c r="B181" s="9" t="s">
        <v>124</v>
      </c>
      <c r="C181" s="23" t="str">
        <f>HYPERLINK("rule-file/kanto/yokohama.txt","横浜市")</f>
        <v>横浜市</v>
      </c>
      <c r="D181" s="45" t="s">
        <v>144</v>
      </c>
      <c r="E181" s="16"/>
      <c r="F181" s="52"/>
      <c r="G181" s="108"/>
      <c r="H181" s="34"/>
      <c r="I181" s="21"/>
    </row>
    <row r="182" spans="1:9" s="8" customFormat="1">
      <c r="A182" s="7"/>
      <c r="B182" s="9" t="s">
        <v>124</v>
      </c>
      <c r="C182" s="25" t="str">
        <f>HYPERLINK("rule-file/kanto/kawasaki.txt","川崎市")</f>
        <v>川崎市</v>
      </c>
      <c r="D182" s="45" t="s">
        <v>145</v>
      </c>
      <c r="E182" s="16"/>
      <c r="F182" s="52"/>
      <c r="G182" s="108"/>
      <c r="H182" s="34"/>
      <c r="I182" s="21"/>
    </row>
    <row r="183" spans="1:9" s="8" customFormat="1" ht="25.5">
      <c r="A183" s="7"/>
      <c r="B183" s="9" t="s">
        <v>124</v>
      </c>
      <c r="C183" s="144" t="str">
        <f>HYPERLINK("rule-file/kanto/sagamihara.txt","相模原市")</f>
        <v>相模原市</v>
      </c>
      <c r="D183" s="142" t="s">
        <v>114</v>
      </c>
      <c r="E183" s="11" t="s">
        <v>59</v>
      </c>
      <c r="F183" s="48" t="s">
        <v>114</v>
      </c>
      <c r="G183" s="152" t="s">
        <v>9</v>
      </c>
      <c r="H183" s="122" t="s">
        <v>14</v>
      </c>
      <c r="I183" s="125">
        <v>38796</v>
      </c>
    </row>
    <row r="184" spans="1:9" s="8" customFormat="1" ht="12.75">
      <c r="A184" s="7"/>
      <c r="B184" s="9" t="s">
        <v>112</v>
      </c>
      <c r="C184" s="140"/>
      <c r="D184" s="143"/>
      <c r="E184" s="11" t="s">
        <v>60</v>
      </c>
      <c r="F184" s="48" t="s">
        <v>15</v>
      </c>
      <c r="G184" s="153"/>
      <c r="H184" s="123"/>
      <c r="I184" s="126"/>
    </row>
    <row r="185" spans="1:9" s="8" customFormat="1" ht="12.75">
      <c r="A185" s="7"/>
      <c r="B185" s="9" t="s">
        <v>112</v>
      </c>
      <c r="C185" s="141"/>
      <c r="D185" s="137"/>
      <c r="E185" s="11" t="s">
        <v>61</v>
      </c>
      <c r="F185" s="48" t="s">
        <v>15</v>
      </c>
      <c r="G185" s="154"/>
      <c r="H185" s="124"/>
      <c r="I185" s="127"/>
    </row>
    <row r="186" spans="1:9" s="8" customFormat="1">
      <c r="A186" s="7"/>
      <c r="B186" s="9" t="s">
        <v>124</v>
      </c>
      <c r="C186" s="23" t="str">
        <f>HYPERLINK("rule-file/kanto/yokosuka.txt","横須賀市")</f>
        <v>横須賀市</v>
      </c>
      <c r="D186" s="45" t="s">
        <v>155</v>
      </c>
      <c r="E186" s="16"/>
      <c r="F186" s="52"/>
      <c r="G186" s="108"/>
      <c r="H186" s="34"/>
      <c r="I186" s="21"/>
    </row>
    <row r="187" spans="1:9" s="8" customFormat="1">
      <c r="A187" s="7"/>
      <c r="B187" s="9" t="s">
        <v>205</v>
      </c>
      <c r="C187" s="25" t="str">
        <f>HYPERLINK("rule-file/kanto/kamakura.txt","鎌倉市")</f>
        <v>鎌倉市</v>
      </c>
      <c r="D187" s="45" t="s">
        <v>206</v>
      </c>
      <c r="E187" s="16"/>
      <c r="F187" s="52"/>
      <c r="G187" s="103"/>
      <c r="H187" s="89"/>
      <c r="I187" s="88"/>
    </row>
    <row r="189" spans="1:9" ht="24" customHeight="1">
      <c r="F189" s="56" t="s">
        <v>150</v>
      </c>
    </row>
    <row r="190" spans="1:9" ht="24">
      <c r="F190" s="94" t="s">
        <v>149</v>
      </c>
    </row>
  </sheetData>
  <dataConsolidate/>
  <mergeCells count="184">
    <mergeCell ref="I183:I185"/>
    <mergeCell ref="H22:H25"/>
    <mergeCell ref="I22:I25"/>
    <mergeCell ref="G22:G25"/>
    <mergeCell ref="D22:D25"/>
    <mergeCell ref="C22:C25"/>
    <mergeCell ref="I60:I63"/>
    <mergeCell ref="C38:C41"/>
    <mergeCell ref="D38:D41"/>
    <mergeCell ref="G38:G41"/>
    <mergeCell ref="H38:H41"/>
    <mergeCell ref="H50:H51"/>
    <mergeCell ref="I50:I51"/>
    <mergeCell ref="I38:I41"/>
    <mergeCell ref="C135:C138"/>
    <mergeCell ref="D135:D138"/>
    <mergeCell ref="G135:G138"/>
    <mergeCell ref="H135:H138"/>
    <mergeCell ref="I135:I138"/>
    <mergeCell ref="H70:H74"/>
    <mergeCell ref="D50:D51"/>
    <mergeCell ref="D120:D121"/>
    <mergeCell ref="D81:D83"/>
    <mergeCell ref="C108:C109"/>
    <mergeCell ref="C183:C185"/>
    <mergeCell ref="D183:D185"/>
    <mergeCell ref="G183:G185"/>
    <mergeCell ref="H183:H185"/>
    <mergeCell ref="B20:B21"/>
    <mergeCell ref="H20:H21"/>
    <mergeCell ref="G32:G33"/>
    <mergeCell ref="G29:G30"/>
    <mergeCell ref="G26:G28"/>
    <mergeCell ref="H29:H30"/>
    <mergeCell ref="H32:H33"/>
    <mergeCell ref="D29:D30"/>
    <mergeCell ref="D32:D33"/>
    <mergeCell ref="D20:D21"/>
    <mergeCell ref="C20:C21"/>
    <mergeCell ref="C65:C67"/>
    <mergeCell ref="C120:C121"/>
    <mergeCell ref="D78:D80"/>
    <mergeCell ref="D85:D88"/>
    <mergeCell ref="H120:H121"/>
    <mergeCell ref="H65:H67"/>
    <mergeCell ref="G120:G121"/>
    <mergeCell ref="G115:G118"/>
    <mergeCell ref="H89:H93"/>
    <mergeCell ref="H5:H6"/>
    <mergeCell ref="I5:I6"/>
    <mergeCell ref="H7:H8"/>
    <mergeCell ref="I7:I8"/>
    <mergeCell ref="H14:H15"/>
    <mergeCell ref="I14:I15"/>
    <mergeCell ref="H42:H43"/>
    <mergeCell ref="I42:I43"/>
    <mergeCell ref="I52:I54"/>
    <mergeCell ref="H11:H13"/>
    <mergeCell ref="I11:I13"/>
    <mergeCell ref="I20:I21"/>
    <mergeCell ref="H26:H28"/>
    <mergeCell ref="I44:I47"/>
    <mergeCell ref="H44:H47"/>
    <mergeCell ref="I48:I49"/>
    <mergeCell ref="I29:I30"/>
    <mergeCell ref="I32:I33"/>
    <mergeCell ref="H35:H36"/>
    <mergeCell ref="I35:I36"/>
    <mergeCell ref="I26:I28"/>
    <mergeCell ref="H9:H10"/>
    <mergeCell ref="I9:I10"/>
    <mergeCell ref="I18:I19"/>
    <mergeCell ref="B1:F1"/>
    <mergeCell ref="D5:D6"/>
    <mergeCell ref="D7:D8"/>
    <mergeCell ref="D14:D15"/>
    <mergeCell ref="C5:C6"/>
    <mergeCell ref="C7:C8"/>
    <mergeCell ref="C14:C15"/>
    <mergeCell ref="C11:C13"/>
    <mergeCell ref="D11:D13"/>
    <mergeCell ref="G5:G6"/>
    <mergeCell ref="G7:G8"/>
    <mergeCell ref="G14:G15"/>
    <mergeCell ref="D48:D49"/>
    <mergeCell ref="D44:D47"/>
    <mergeCell ref="C44:C47"/>
    <mergeCell ref="D26:D28"/>
    <mergeCell ref="C26:C28"/>
    <mergeCell ref="C29:C30"/>
    <mergeCell ref="C32:C33"/>
    <mergeCell ref="C35:C36"/>
    <mergeCell ref="C48:C49"/>
    <mergeCell ref="C42:C43"/>
    <mergeCell ref="D42:D43"/>
    <mergeCell ref="G48:G49"/>
    <mergeCell ref="G35:G36"/>
    <mergeCell ref="G11:G13"/>
    <mergeCell ref="G42:G43"/>
    <mergeCell ref="D35:D36"/>
    <mergeCell ref="G44:G47"/>
    <mergeCell ref="D9:D10"/>
    <mergeCell ref="C9:C10"/>
    <mergeCell ref="D18:D19"/>
    <mergeCell ref="C18:C19"/>
    <mergeCell ref="I120:I121"/>
    <mergeCell ref="H81:H83"/>
    <mergeCell ref="I81:I83"/>
    <mergeCell ref="H103:H105"/>
    <mergeCell ref="I103:I105"/>
    <mergeCell ref="I85:I88"/>
    <mergeCell ref="H98:H100"/>
    <mergeCell ref="I98:I100"/>
    <mergeCell ref="H115:H118"/>
    <mergeCell ref="I115:I118"/>
    <mergeCell ref="H108:H109"/>
    <mergeCell ref="I89:I93"/>
    <mergeCell ref="I108:I109"/>
    <mergeCell ref="D70:D74"/>
    <mergeCell ref="I78:I80"/>
    <mergeCell ref="G103:G105"/>
    <mergeCell ref="C52:C54"/>
    <mergeCell ref="D52:D54"/>
    <mergeCell ref="G52:G54"/>
    <mergeCell ref="H52:H54"/>
    <mergeCell ref="H48:H49"/>
    <mergeCell ref="C50:C51"/>
    <mergeCell ref="H85:H88"/>
    <mergeCell ref="C68:C69"/>
    <mergeCell ref="D68:D69"/>
    <mergeCell ref="G68:G69"/>
    <mergeCell ref="H68:H69"/>
    <mergeCell ref="G70:G74"/>
    <mergeCell ref="C70:C74"/>
    <mergeCell ref="G76:G77"/>
    <mergeCell ref="H76:H77"/>
    <mergeCell ref="D111:D114"/>
    <mergeCell ref="D108:D109"/>
    <mergeCell ref="G98:G101"/>
    <mergeCell ref="G85:G88"/>
    <mergeCell ref="I65:I67"/>
    <mergeCell ref="H60:H63"/>
    <mergeCell ref="C78:C80"/>
    <mergeCell ref="C85:C88"/>
    <mergeCell ref="C111:C114"/>
    <mergeCell ref="C81:C83"/>
    <mergeCell ref="G65:G67"/>
    <mergeCell ref="G81:G83"/>
    <mergeCell ref="I68:I69"/>
    <mergeCell ref="C103:C105"/>
    <mergeCell ref="G89:G95"/>
    <mergeCell ref="D89:D95"/>
    <mergeCell ref="G111:G114"/>
    <mergeCell ref="H111:H114"/>
    <mergeCell ref="I111:I114"/>
    <mergeCell ref="G78:G80"/>
    <mergeCell ref="D65:D67"/>
    <mergeCell ref="I70:I74"/>
    <mergeCell ref="H78:H80"/>
    <mergeCell ref="G108:G109"/>
    <mergeCell ref="D122:D124"/>
    <mergeCell ref="C122:C124"/>
    <mergeCell ref="H122:H124"/>
    <mergeCell ref="I122:I124"/>
    <mergeCell ref="G122:G124"/>
    <mergeCell ref="G60:G64"/>
    <mergeCell ref="G50:G51"/>
    <mergeCell ref="G18:G19"/>
    <mergeCell ref="C106:C107"/>
    <mergeCell ref="D106:D107"/>
    <mergeCell ref="H106:H107"/>
    <mergeCell ref="I106:I107"/>
    <mergeCell ref="C89:C95"/>
    <mergeCell ref="C115:C118"/>
    <mergeCell ref="D98:D101"/>
    <mergeCell ref="D103:D105"/>
    <mergeCell ref="D115:D118"/>
    <mergeCell ref="C98:C101"/>
    <mergeCell ref="I76:I77"/>
    <mergeCell ref="C60:C64"/>
    <mergeCell ref="D60:D64"/>
    <mergeCell ref="C76:C77"/>
    <mergeCell ref="D76:D77"/>
    <mergeCell ref="H18:H19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&amp;R&amp;A　&amp;P／&amp;N</oddFooter>
  </headerFooter>
  <rowBreaks count="3" manualBreakCount="3">
    <brk id="69" max="16383" man="1"/>
    <brk id="105" max="1638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</dc:creator>
  <cp:lastModifiedBy>Hayashi</cp:lastModifiedBy>
  <cp:lastPrinted>2008-12-25T05:49:36Z</cp:lastPrinted>
  <dcterms:created xsi:type="dcterms:W3CDTF">2006-09-11T07:22:43Z</dcterms:created>
  <dcterms:modified xsi:type="dcterms:W3CDTF">2014-02-05T04:34:53Z</dcterms:modified>
</cp:coreProperties>
</file>