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715" windowHeight="8640"/>
  </bookViews>
  <sheets>
    <sheet name="近畿" sheetId="1" r:id="rId1"/>
  </sheets>
  <calcPr calcId="145621"/>
</workbook>
</file>

<file path=xl/calcChain.xml><?xml version="1.0" encoding="utf-8"?>
<calcChain xmlns="http://schemas.openxmlformats.org/spreadsheetml/2006/main">
  <c r="C85" i="1" l="1"/>
  <c r="C65" i="1"/>
  <c r="C64" i="1"/>
  <c r="C62" i="1"/>
  <c r="C61" i="1"/>
  <c r="C35" i="1"/>
  <c r="C57" i="1"/>
  <c r="C26" i="1"/>
  <c r="C5" i="1"/>
  <c r="C8" i="1"/>
  <c r="C55" i="1"/>
  <c r="C49" i="1"/>
  <c r="C40" i="1"/>
  <c r="C25" i="1"/>
  <c r="C23" i="1"/>
  <c r="C73" i="1"/>
  <c r="C48" i="1"/>
  <c r="C47" i="1"/>
  <c r="C46" i="1"/>
  <c r="C69" i="1"/>
  <c r="C24" i="1"/>
  <c r="C10" i="1"/>
  <c r="C82" i="1"/>
  <c r="C52" i="1"/>
  <c r="C44" i="1"/>
  <c r="C7" i="1"/>
  <c r="C59" i="1"/>
  <c r="C53" i="1"/>
  <c r="C51" i="1"/>
  <c r="E33" i="1"/>
  <c r="C32" i="1"/>
  <c r="C14" i="1"/>
  <c r="C81" i="1"/>
  <c r="C18" i="1"/>
  <c r="C63" i="1"/>
  <c r="E74" i="1"/>
  <c r="E9" i="1"/>
  <c r="C77" i="1"/>
  <c r="C72" i="1"/>
  <c r="C58" i="1"/>
  <c r="C37" i="1"/>
  <c r="C11" i="1"/>
  <c r="C6" i="1"/>
  <c r="C84" i="1"/>
  <c r="C83" i="1"/>
  <c r="C80" i="1"/>
  <c r="C76" i="1"/>
  <c r="C71" i="1"/>
  <c r="C70" i="1"/>
  <c r="C68" i="1"/>
  <c r="C67" i="1"/>
  <c r="C66" i="1"/>
  <c r="C60" i="1"/>
  <c r="C56" i="1"/>
  <c r="C54" i="1"/>
  <c r="C50" i="1"/>
  <c r="C45" i="1"/>
  <c r="C43" i="1"/>
  <c r="C42" i="1"/>
  <c r="C41" i="1"/>
  <c r="C38" i="1"/>
  <c r="C36" i="1"/>
  <c r="C22" i="1"/>
  <c r="C21" i="1"/>
  <c r="C20" i="1"/>
  <c r="C19" i="1"/>
  <c r="C12" i="1"/>
  <c r="C4" i="1"/>
</calcChain>
</file>

<file path=xl/sharedStrings.xml><?xml version="1.0" encoding="utf-8"?>
<sst xmlns="http://schemas.openxmlformats.org/spreadsheetml/2006/main" count="220" uniqueCount="145">
  <si>
    <t>都道府県</t>
    <rPh sb="0" eb="4">
      <t>トドウフケン</t>
    </rPh>
    <phoneticPr fontId="3"/>
  </si>
  <si>
    <t>基礎となった条例</t>
    <rPh sb="0" eb="2">
      <t>キソ</t>
    </rPh>
    <rPh sb="6" eb="8">
      <t>ジョウレイ</t>
    </rPh>
    <phoneticPr fontId="3"/>
  </si>
  <si>
    <t>合併の
方式</t>
    <rPh sb="0" eb="2">
      <t>ガッペイ</t>
    </rPh>
    <rPh sb="4" eb="6">
      <t>ホウシキ</t>
    </rPh>
    <phoneticPr fontId="3"/>
  </si>
  <si>
    <t>合併期日</t>
    <rPh sb="0" eb="2">
      <t>ガッペイ</t>
    </rPh>
    <rPh sb="2" eb="4">
      <t>キジツ</t>
    </rPh>
    <phoneticPr fontId="3"/>
  </si>
  <si>
    <t>編入</t>
    <rPh sb="0" eb="2">
      <t>ヘンニュウ</t>
    </rPh>
    <phoneticPr fontId="3"/>
  </si>
  <si>
    <t>なし</t>
    <phoneticPr fontId="3"/>
  </si>
  <si>
    <t>なし</t>
    <phoneticPr fontId="3"/>
  </si>
  <si>
    <t>新設</t>
    <rPh sb="0" eb="2">
      <t>シンセツ</t>
    </rPh>
    <phoneticPr fontId="3"/>
  </si>
  <si>
    <t>男女共同参画加美の里づくり条例
　（2002年7月1日施行）</t>
    <rPh sb="0" eb="6">
      <t>サンカク</t>
    </rPh>
    <rPh sb="6" eb="8">
      <t>カミ</t>
    </rPh>
    <rPh sb="9" eb="10">
      <t>サト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</si>
  <si>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滋賀県</t>
  </si>
  <si>
    <t>滋賀県</t>
    <phoneticPr fontId="3"/>
  </si>
  <si>
    <t>中主町</t>
    <rPh sb="0" eb="1">
      <t>ナカ</t>
    </rPh>
    <rPh sb="1" eb="2">
      <t>シュ</t>
    </rPh>
    <rPh sb="2" eb="3">
      <t>マチ</t>
    </rPh>
    <phoneticPr fontId="3"/>
  </si>
  <si>
    <t>野洲町男女共同参画推進条例
　（2004年4月1日施行）</t>
    <rPh sb="0" eb="1">
      <t>ノ</t>
    </rPh>
    <rPh sb="1" eb="2">
      <t>ス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</si>
  <si>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京都府</t>
  </si>
  <si>
    <t>京都市</t>
    <rPh sb="0" eb="3">
      <t>キョウトシ</t>
    </rPh>
    <phoneticPr fontId="3"/>
  </si>
  <si>
    <t>京北町</t>
    <rPh sb="0" eb="1">
      <t>キョウ</t>
    </rPh>
    <rPh sb="1" eb="2">
      <t>ホク</t>
    </rPh>
    <rPh sb="2" eb="3">
      <t>マチ</t>
    </rPh>
    <phoneticPr fontId="3"/>
  </si>
  <si>
    <t>京都府</t>
    <phoneticPr fontId="3"/>
  </si>
  <si>
    <t>京都府</t>
    <phoneticPr fontId="3"/>
  </si>
  <si>
    <t>大阪府</t>
  </si>
  <si>
    <t>堺市</t>
    <rPh sb="0" eb="2">
      <t>サカイシ</t>
    </rPh>
    <phoneticPr fontId="3"/>
  </si>
  <si>
    <t>美原町</t>
    <rPh sb="0" eb="3">
      <t>ミハラマチ</t>
    </rPh>
    <phoneticPr fontId="3"/>
  </si>
  <si>
    <t>大阪府</t>
    <phoneticPr fontId="3"/>
  </si>
  <si>
    <t>大阪府</t>
    <phoneticPr fontId="3"/>
  </si>
  <si>
    <t>大阪府</t>
    <phoneticPr fontId="3"/>
  </si>
  <si>
    <t>兵庫県</t>
  </si>
  <si>
    <t>兵庫県</t>
    <phoneticPr fontId="3"/>
  </si>
  <si>
    <t>兵庫県</t>
    <phoneticPr fontId="3"/>
  </si>
  <si>
    <t>中町</t>
    <rPh sb="0" eb="2">
      <t>ナカマチ</t>
    </rPh>
    <phoneticPr fontId="3"/>
  </si>
  <si>
    <t>兵庫県</t>
    <phoneticPr fontId="3"/>
  </si>
  <si>
    <t>八千代町</t>
    <rPh sb="0" eb="3">
      <t>ヤチヨ</t>
    </rPh>
    <rPh sb="3" eb="4">
      <t>マチ</t>
    </rPh>
    <phoneticPr fontId="3"/>
  </si>
  <si>
    <t>奈良県</t>
  </si>
  <si>
    <t>奈良市</t>
    <rPh sb="0" eb="3">
      <t>ナラシ</t>
    </rPh>
    <phoneticPr fontId="3"/>
  </si>
  <si>
    <t>月ヶ瀬村</t>
    <rPh sb="0" eb="4">
      <t>ツキガセムラ</t>
    </rPh>
    <phoneticPr fontId="3"/>
  </si>
  <si>
    <t>都祁村</t>
    <rPh sb="0" eb="3">
      <t>ツゲムラ</t>
    </rPh>
    <phoneticPr fontId="3"/>
  </si>
  <si>
    <t>和歌山県</t>
  </si>
  <si>
    <t>自治体名</t>
    <rPh sb="0" eb="2">
      <t>ジチ</t>
    </rPh>
    <rPh sb="2" eb="3">
      <t>タイ</t>
    </rPh>
    <rPh sb="3" eb="4">
      <t>メイ</t>
    </rPh>
    <phoneticPr fontId="3"/>
  </si>
  <si>
    <t>現行条例</t>
    <rPh sb="0" eb="2">
      <t>ゲンコウ</t>
    </rPh>
    <rPh sb="2" eb="4">
      <t>ジョウレイ</t>
    </rPh>
    <phoneticPr fontId="3"/>
  </si>
  <si>
    <t>合併した自治体</t>
    <rPh sb="0" eb="2">
      <t>ガッペイ</t>
    </rPh>
    <rPh sb="4" eb="6">
      <t>ジチ</t>
    </rPh>
    <rPh sb="6" eb="7">
      <t>タイ</t>
    </rPh>
    <phoneticPr fontId="3"/>
  </si>
  <si>
    <t>京都市条例</t>
    <rPh sb="0" eb="3">
      <t>キョウトシ</t>
    </rPh>
    <rPh sb="3" eb="5">
      <t>ジョウレイ</t>
    </rPh>
    <phoneticPr fontId="3"/>
  </si>
  <si>
    <t>堺市条例</t>
    <rPh sb="0" eb="2">
      <t>サカイシ</t>
    </rPh>
    <rPh sb="2" eb="4">
      <t>ジョウレイ</t>
    </rPh>
    <phoneticPr fontId="3"/>
  </si>
  <si>
    <t>奈良市条例</t>
    <rPh sb="0" eb="3">
      <t>ナラシ</t>
    </rPh>
    <rPh sb="3" eb="5">
      <t>ジョウレイ</t>
    </rPh>
    <phoneticPr fontId="3"/>
  </si>
  <si>
    <t>なし</t>
    <phoneticPr fontId="3"/>
  </si>
  <si>
    <t>京都府</t>
    <phoneticPr fontId="3"/>
  </si>
  <si>
    <t>大阪府</t>
    <phoneticPr fontId="3"/>
  </si>
  <si>
    <t>奈良県</t>
    <phoneticPr fontId="3"/>
  </si>
  <si>
    <t>滋賀県男女共同参画推進条例　　（2002年4月1日施行）</t>
    <rPh sb="0" eb="3">
      <t>シガケン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</si>
  <si>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男女共同参画を推進する彦根市条例　　（2002年4月1日施行）</t>
    <rPh sb="0" eb="6">
      <t>サンカク</t>
    </rPh>
    <rPh sb="7" eb="9">
      <t>スイシン</t>
    </rPh>
    <rPh sb="11" eb="14">
      <t>ヒコネシ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phoneticPr fontId="3"/>
  </si>
  <si>
    <t>京都府男女共同参画推進条例　　（2004年4月1日施行、一部6月1日施行）</t>
    <rPh sb="0" eb="3">
      <t>キョウトフ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3" eb="34">
      <t>ニチ</t>
    </rPh>
    <rPh sb="34" eb="36">
      <t>セコウ</t>
    </rPh>
    <phoneticPr fontId="3"/>
  </si>
  <si>
    <t>亀岡市男女共同参画条例　　（2003年4月1日施行）</t>
    <rPh sb="0" eb="3">
      <t>カメオカシ</t>
    </rPh>
    <rPh sb="3" eb="9">
      <t>サンカク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phoneticPr fontId="3"/>
  </si>
  <si>
    <t>向日市男女共同参画推進条例　　（2006年4月1日施行）</t>
    <rPh sb="0" eb="1">
      <t>ムカイ</t>
    </rPh>
    <rPh sb="1" eb="2">
      <t>ヒ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</si>
  <si>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大阪府男女共同参画推進条例　　（2002年4月1日施行）</t>
    <rPh sb="0" eb="2">
      <t>オオサカ</t>
    </rPh>
    <rPh sb="2" eb="3">
      <t>フ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</si>
  <si>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大阪市男女共同参画推進条例　　（2003年1月1日施行、一部7月1日、8月20日施行）</t>
    <rPh sb="0" eb="3">
      <t>オオサカシ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3" eb="34">
      <t>ニチ</t>
    </rPh>
    <rPh sb="36" eb="37">
      <t>ガツ</t>
    </rPh>
    <rPh sb="39" eb="40">
      <t>ニチ</t>
    </rPh>
    <rPh sb="40" eb="42">
      <t>セコウ</t>
    </rPh>
    <phoneticPr fontId="3"/>
  </si>
  <si>
    <t>野洲市男女共同参画推進条例
　（2004年10月1日施行）</t>
    <rPh sb="0" eb="1">
      <t>ノ</t>
    </rPh>
    <rPh sb="1" eb="2">
      <t>ス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</si>
  <si>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高槻市男女共同参画推進条例　　（2006年4月1日施行）</t>
    <rPh sb="0" eb="3">
      <t>タカツキシ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</si>
  <si>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河内長野市男女共同参画推進条例　　（2006年1月1日施行）</t>
    <rPh sb="0" eb="5">
      <t>カワチナガノシ</t>
    </rPh>
    <rPh sb="5" eb="11">
      <t>サンカク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</si>
  <si>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四条畷市男女共同参画推進条例　　（2006年7月1日施行）</t>
    <rPh sb="0" eb="4">
      <t>シジョウナワテシ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</si>
  <si>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島本町男女共同参画推進条例　　（2006年4月1日施行）</t>
    <rPh sb="0" eb="2">
      <t>シマモト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</si>
  <si>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田尻町男女共同参画推進条例　　（2005年4月1日施行）</t>
    <rPh sb="0" eb="3">
      <t>タジリチョウ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</si>
  <si>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赤穂市男女共同参画社会づくり条例　　（2005年4月1日施行、一部7月1日施行）</t>
    <rPh sb="0" eb="3">
      <t>アコウシ</t>
    </rPh>
    <rPh sb="3" eb="9">
      <t>サンカク</t>
    </rPh>
    <rPh sb="9" eb="11">
      <t>シャカイ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rPh sb="31" eb="33">
      <t>イチブ</t>
    </rPh>
    <rPh sb="34" eb="35">
      <t>ガツ</t>
    </rPh>
    <rPh sb="36" eb="37">
      <t>ニチ</t>
    </rPh>
    <rPh sb="37" eb="39">
      <t>セコウ</t>
    </rPh>
    <phoneticPr fontId="3"/>
  </si>
  <si>
    <t>宝塚市男女共同参画推進条例　　（2002年7月1日施行）</t>
    <rPh sb="0" eb="3">
      <t>タカラヅカシ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</si>
  <si>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小野市はーと・シップ（男女共同参画）社会推進条例　　（2002年10月1日施行）</t>
    <rPh sb="0" eb="3">
      <t>オノシ</t>
    </rPh>
    <rPh sb="11" eb="17">
      <t>サンカク</t>
    </rPh>
    <rPh sb="18" eb="20">
      <t>シャカイ</t>
    </rPh>
    <rPh sb="20" eb="22">
      <t>スイシン</t>
    </rPh>
    <rPh sb="22" eb="24">
      <t>ジョウレイ</t>
    </rPh>
    <rPh sb="31" eb="32">
      <t>ネン</t>
    </rPh>
    <rPh sb="34" eb="35">
      <t>ガツ</t>
    </rPh>
    <rPh sb="36" eb="37">
      <t>ニチ</t>
    </rPh>
    <rPh sb="37" eb="39">
      <t>セコウ</t>
    </rPh>
    <phoneticPr fontId="3"/>
  </si>
  <si>
    <t>奈良県男女共同参画推進条例　　（2001年7月1日施行）</t>
    <rPh sb="0" eb="3">
      <t>ナラケン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</si>
  <si>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大和高田市男女共同参画推進条例　　（2002年4月1日施行）</t>
    <rPh sb="0" eb="2">
      <t>ヤマト</t>
    </rPh>
    <rPh sb="2" eb="4">
      <t>タカタ</t>
    </rPh>
    <rPh sb="4" eb="5">
      <t>シ</t>
    </rPh>
    <rPh sb="5" eb="11">
      <t>サンカク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</si>
  <si>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斑鳩町男女共同参画推進条例　　（2004年4月1日施行）</t>
    <rPh sb="0" eb="2">
      <t>イカルガ</t>
    </rPh>
    <rPh sb="2" eb="3">
      <t>マチ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</si>
  <si>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和歌山県男女共同参画推進条例　　（2002年4月1日施行）</t>
    <rPh sb="0" eb="4">
      <t>ワカヤマケン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</si>
  <si>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京都市男女共同参画推進条例
　（2003年12月26日施行、一部2004年4月1日施行）</t>
    <rPh sb="0" eb="3">
      <t>キョウトシ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6" eb="27">
      <t>ニチ</t>
    </rPh>
    <rPh sb="27" eb="29">
      <t>セコウ</t>
    </rPh>
    <rPh sb="30" eb="32">
      <t>イチブ</t>
    </rPh>
    <rPh sb="36" eb="37">
      <t>ネン</t>
    </rPh>
    <rPh sb="38" eb="39">
      <t>ガツ</t>
    </rPh>
    <rPh sb="40" eb="41">
      <t>ニチ</t>
    </rPh>
    <rPh sb="41" eb="43">
      <t>セコウ</t>
    </rPh>
    <phoneticPr fontId="3"/>
  </si>
  <si>
    <t>京都市男女共同参画推進条例　（2003年12月26日施行、一部2004年4月1日施行）</t>
    <rPh sb="0" eb="3">
      <t>キョウトシ</t>
    </rPh>
    <rPh sb="3" eb="9">
      <t>サンカク</t>
    </rPh>
    <rPh sb="9" eb="11">
      <t>スイシン</t>
    </rPh>
    <rPh sb="11" eb="13">
      <t>ジョウレイ</t>
    </rPh>
    <rPh sb="19" eb="20">
      <t>ネン</t>
    </rPh>
    <rPh sb="22" eb="23">
      <t>ガツ</t>
    </rPh>
    <rPh sb="25" eb="26">
      <t>ニチ</t>
    </rPh>
    <rPh sb="26" eb="28">
      <t>セコウ</t>
    </rPh>
    <rPh sb="29" eb="31">
      <t>イチブ</t>
    </rPh>
    <rPh sb="35" eb="36">
      <t>ネン</t>
    </rPh>
    <rPh sb="37" eb="38">
      <t>ガツ</t>
    </rPh>
    <rPh sb="39" eb="40">
      <t>ニチ</t>
    </rPh>
    <rPh sb="40" eb="42">
      <t>セコウ</t>
    </rPh>
    <phoneticPr fontId="3"/>
  </si>
  <si>
    <t>宇治市男女生き生きまちづくり条例　　（2004年12月7日施行、一部2005年3月7日施行）</t>
    <rPh sb="0" eb="3">
      <t>ウジシ</t>
    </rPh>
    <rPh sb="3" eb="5">
      <t>ダンジョ</t>
    </rPh>
    <rPh sb="5" eb="6">
      <t>イ</t>
    </rPh>
    <rPh sb="7" eb="8">
      <t>イ</t>
    </rPh>
    <rPh sb="14" eb="16">
      <t>ジョウレイ</t>
    </rPh>
    <rPh sb="23" eb="24">
      <t>ネン</t>
    </rPh>
    <rPh sb="26" eb="27">
      <t>ガツ</t>
    </rPh>
    <rPh sb="28" eb="29">
      <t>ニチ</t>
    </rPh>
    <rPh sb="29" eb="31">
      <t>セコウ</t>
    </rPh>
    <rPh sb="32" eb="34">
      <t>イチブ</t>
    </rPh>
    <rPh sb="38" eb="39">
      <t>ネン</t>
    </rPh>
    <rPh sb="40" eb="41">
      <t>ガツ</t>
    </rPh>
    <rPh sb="42" eb="43">
      <t>ニチ</t>
    </rPh>
    <rPh sb="43" eb="45">
      <t>セコウ</t>
    </rPh>
    <phoneticPr fontId="3"/>
  </si>
  <si>
    <t>城陽市男女共同参画を進めるための条例　　（2005年7月1日施行、一部2006年4月1日施行）</t>
    <rPh sb="0" eb="3">
      <t>ジョウヨウシ</t>
    </rPh>
    <rPh sb="3" eb="9">
      <t>サンカク</t>
    </rPh>
    <rPh sb="10" eb="11">
      <t>スス</t>
    </rPh>
    <rPh sb="16" eb="18">
      <t>ジョウレイ</t>
    </rPh>
    <rPh sb="25" eb="26">
      <t>ネン</t>
    </rPh>
    <rPh sb="27" eb="28">
      <t>ガツ</t>
    </rPh>
    <rPh sb="29" eb="30">
      <t>ニチ</t>
    </rPh>
    <rPh sb="30" eb="32">
      <t>セコウ</t>
    </rPh>
    <rPh sb="33" eb="35">
      <t>イチブ</t>
    </rPh>
    <rPh sb="39" eb="40">
      <t>ネン</t>
    </rPh>
    <rPh sb="41" eb="42">
      <t>ガツ</t>
    </rPh>
    <rPh sb="43" eb="44">
      <t>ニチ</t>
    </rPh>
    <rPh sb="44" eb="46">
      <t>セコウ</t>
    </rPh>
    <phoneticPr fontId="3"/>
  </si>
  <si>
    <t>堺市男女平等社会の形成の推進に関する条例
　（2002年4月1日施行、一部10月1日施行）</t>
    <rPh sb="0" eb="2">
      <t>サカイシ</t>
    </rPh>
    <rPh sb="2" eb="4">
      <t>ダンジョ</t>
    </rPh>
    <rPh sb="4" eb="6">
      <t>ビョウドウ</t>
    </rPh>
    <rPh sb="6" eb="8">
      <t>シャカイ</t>
    </rPh>
    <rPh sb="9" eb="11">
      <t>ケイセイ</t>
    </rPh>
    <rPh sb="12" eb="14">
      <t>スイシン</t>
    </rPh>
    <rPh sb="15" eb="16">
      <t>カン</t>
    </rPh>
    <rPh sb="18" eb="20">
      <t>ジョウレイ</t>
    </rPh>
    <rPh sb="27" eb="28">
      <t>ネン</t>
    </rPh>
    <rPh sb="29" eb="30">
      <t>ガツ</t>
    </rPh>
    <rPh sb="31" eb="32">
      <t>ニチ</t>
    </rPh>
    <rPh sb="32" eb="34">
      <t>セコウ</t>
    </rPh>
    <rPh sb="35" eb="37">
      <t>イチブ</t>
    </rPh>
    <rPh sb="39" eb="40">
      <t>ツキ</t>
    </rPh>
    <rPh sb="41" eb="42">
      <t>ニチ</t>
    </rPh>
    <rPh sb="42" eb="44">
      <t>セコウ</t>
    </rPh>
    <phoneticPr fontId="3"/>
  </si>
  <si>
    <t>堺市男女平等社会の形成の推進に関する条例　（2002年4月1日施行、一部10月1日施行）</t>
    <rPh sb="0" eb="2">
      <t>サカイシ</t>
    </rPh>
    <rPh sb="2" eb="4">
      <t>ダンジョ</t>
    </rPh>
    <rPh sb="4" eb="6">
      <t>ビョウドウ</t>
    </rPh>
    <rPh sb="6" eb="8">
      <t>シャカイ</t>
    </rPh>
    <rPh sb="9" eb="11">
      <t>ケイセイ</t>
    </rPh>
    <rPh sb="12" eb="14">
      <t>スイシン</t>
    </rPh>
    <rPh sb="15" eb="16">
      <t>カン</t>
    </rPh>
    <rPh sb="18" eb="20">
      <t>ジョウレイ</t>
    </rPh>
    <rPh sb="26" eb="27">
      <t>ネン</t>
    </rPh>
    <rPh sb="28" eb="29">
      <t>ガツ</t>
    </rPh>
    <rPh sb="30" eb="31">
      <t>ニチ</t>
    </rPh>
    <rPh sb="31" eb="33">
      <t>セコウ</t>
    </rPh>
    <rPh sb="34" eb="36">
      <t>イチブ</t>
    </rPh>
    <rPh sb="38" eb="39">
      <t>ガツ</t>
    </rPh>
    <rPh sb="40" eb="41">
      <t>ニチ</t>
    </rPh>
    <rPh sb="41" eb="43">
      <t>セコウ</t>
    </rPh>
    <phoneticPr fontId="3"/>
  </si>
  <si>
    <t>豊中市男女共同参画推進条例　　（2003年10月10日施行、一部11月7日、12月19日施行）</t>
    <rPh sb="0" eb="3">
      <t>トヨナカシ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6" eb="27">
      <t>ニチ</t>
    </rPh>
    <rPh sb="27" eb="29">
      <t>セコウ</t>
    </rPh>
    <rPh sb="30" eb="32">
      <t>イチブ</t>
    </rPh>
    <rPh sb="34" eb="35">
      <t>ガツ</t>
    </rPh>
    <rPh sb="36" eb="37">
      <t>ニチ</t>
    </rPh>
    <rPh sb="40" eb="41">
      <t>ガツ</t>
    </rPh>
    <rPh sb="43" eb="44">
      <t>ニチ</t>
    </rPh>
    <rPh sb="44" eb="46">
      <t>セコウ</t>
    </rPh>
    <phoneticPr fontId="3"/>
  </si>
  <si>
    <t>池田市男女共同参画推進条例　　（2002年9月27日施行、一部2003年4月1日施行）</t>
    <rPh sb="0" eb="3">
      <t>イケダシ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rPh sb="29" eb="31">
      <t>イチブ</t>
    </rPh>
    <rPh sb="35" eb="36">
      <t>ネン</t>
    </rPh>
    <rPh sb="37" eb="38">
      <t>ガツ</t>
    </rPh>
    <rPh sb="39" eb="40">
      <t>ニチ</t>
    </rPh>
    <rPh sb="40" eb="42">
      <t>セコウ</t>
    </rPh>
    <phoneticPr fontId="3"/>
  </si>
  <si>
    <t>吹田市男女共同参画推進条例　　（2002年11月1日施行、一部2003年4月1日施行）</t>
    <rPh sb="0" eb="3">
      <t>スイタシ</t>
    </rPh>
    <rPh sb="3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5" eb="36">
      <t>ネン</t>
    </rPh>
    <rPh sb="37" eb="38">
      <t>ガツ</t>
    </rPh>
    <rPh sb="39" eb="40">
      <t>ニチ</t>
    </rPh>
    <rPh sb="40" eb="42">
      <t>セコウ</t>
    </rPh>
    <phoneticPr fontId="3"/>
  </si>
  <si>
    <t>門真市男女共同参画推進条例　　（2005年4月1日施行、一部10月1日施行）</t>
    <rPh sb="0" eb="1">
      <t>モン</t>
    </rPh>
    <rPh sb="1" eb="2">
      <t>マ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</si>
  <si>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東大阪市男女共同参画推進条例　　（2004年7月1日施行、一部2005年2月1日施行）</t>
    <rPh sb="0" eb="4">
      <t>ヒガシオオサカシ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rPh sb="29" eb="31">
      <t>イチブ</t>
    </rPh>
    <rPh sb="35" eb="36">
      <t>ネン</t>
    </rPh>
    <rPh sb="37" eb="38">
      <t>ガツ</t>
    </rPh>
    <rPh sb="39" eb="40">
      <t>ニチ</t>
    </rPh>
    <rPh sb="40" eb="42">
      <t>セコウ</t>
    </rPh>
    <phoneticPr fontId="3"/>
  </si>
  <si>
    <t>兵庫県男女共同参画社会づくり条例　　（2002年4月1日施行、一部10月1日施行）</t>
    <rPh sb="0" eb="3">
      <t>ヒョウゴケン</t>
    </rPh>
    <rPh sb="3" eb="9">
      <t>サンカク</t>
    </rPh>
    <rPh sb="9" eb="11">
      <t>シャカイ</t>
    </rPh>
    <rPh sb="14" eb="16">
      <t>ジョウレイ</t>
    </rPh>
    <rPh sb="23" eb="24">
      <t>ネン</t>
    </rPh>
    <rPh sb="25" eb="26">
      <t>ガツ</t>
    </rPh>
    <rPh sb="27" eb="28">
      <t>ニチ</t>
    </rPh>
    <rPh sb="28" eb="30">
      <t>セコウ</t>
    </rPh>
    <rPh sb="31" eb="33">
      <t>イチブ</t>
    </rPh>
    <rPh sb="35" eb="36">
      <t>ガツ</t>
    </rPh>
    <rPh sb="37" eb="38">
      <t>ニチ</t>
    </rPh>
    <rPh sb="38" eb="40">
      <t>セコウ</t>
    </rPh>
    <phoneticPr fontId="3"/>
  </si>
  <si>
    <t>神戸市男女共同参画の推進に関する条例　　（2003年4月1日施行、一部7月10日、10月1日施行）</t>
    <rPh sb="0" eb="3">
      <t>コウベシ</t>
    </rPh>
    <rPh sb="3" eb="9">
      <t>サンカク</t>
    </rPh>
    <rPh sb="10" eb="12">
      <t>スイシン</t>
    </rPh>
    <rPh sb="13" eb="14">
      <t>カン</t>
    </rPh>
    <rPh sb="16" eb="18">
      <t>ジョウレイ</t>
    </rPh>
    <rPh sb="25" eb="26">
      <t>ネン</t>
    </rPh>
    <rPh sb="27" eb="28">
      <t>ガツ</t>
    </rPh>
    <rPh sb="29" eb="30">
      <t>ニチ</t>
    </rPh>
    <rPh sb="30" eb="32">
      <t>セコウ</t>
    </rPh>
    <rPh sb="33" eb="35">
      <t>イチブ</t>
    </rPh>
    <rPh sb="36" eb="37">
      <t>ガツ</t>
    </rPh>
    <rPh sb="39" eb="40">
      <t>ニチ</t>
    </rPh>
    <rPh sb="43" eb="44">
      <t>ガツ</t>
    </rPh>
    <rPh sb="45" eb="46">
      <t>ニチ</t>
    </rPh>
    <rPh sb="46" eb="48">
      <t>セコウ</t>
    </rPh>
    <phoneticPr fontId="3"/>
  </si>
  <si>
    <t>尼崎市男女共同参画社会づくり条例　　（2005年12月27日施行、一部2006年4月1日、7月1日施行）</t>
    <rPh sb="0" eb="3">
      <t>アマガサキシ</t>
    </rPh>
    <rPh sb="3" eb="9">
      <t>サンカク</t>
    </rPh>
    <rPh sb="9" eb="11">
      <t>シャカイ</t>
    </rPh>
    <rPh sb="14" eb="16">
      <t>ジョウレイ</t>
    </rPh>
    <rPh sb="23" eb="24">
      <t>ネン</t>
    </rPh>
    <rPh sb="26" eb="27">
      <t>ガツ</t>
    </rPh>
    <rPh sb="29" eb="30">
      <t>ニチ</t>
    </rPh>
    <rPh sb="30" eb="32">
      <t>セコウ</t>
    </rPh>
    <rPh sb="33" eb="35">
      <t>イチブ</t>
    </rPh>
    <rPh sb="39" eb="40">
      <t>ネン</t>
    </rPh>
    <rPh sb="41" eb="42">
      <t>ガツ</t>
    </rPh>
    <rPh sb="43" eb="44">
      <t>ニチ</t>
    </rPh>
    <rPh sb="46" eb="47">
      <t>ガツ</t>
    </rPh>
    <rPh sb="48" eb="49">
      <t>ニチ</t>
    </rPh>
    <rPh sb="49" eb="51">
      <t>セコウ</t>
    </rPh>
    <phoneticPr fontId="3"/>
  </si>
  <si>
    <t>奈良市男女共同参画推進条例
　（2003年4月1日施行、一部6月1日施行）</t>
    <rPh sb="0" eb="3">
      <t>ナラシ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1" eb="32">
      <t>ガツ</t>
    </rPh>
    <rPh sb="33" eb="34">
      <t>ニチ</t>
    </rPh>
    <rPh sb="34" eb="36">
      <t>セコウ</t>
    </rPh>
    <phoneticPr fontId="3"/>
  </si>
  <si>
    <t>男女共同参画条例の一覧　（平成の大合併期までの廃止条例を含む）　　　【近畿】</t>
    <rPh sb="0" eb="6">
      <t>サンカク</t>
    </rPh>
    <rPh sb="6" eb="8">
      <t>ジョウレイ</t>
    </rPh>
    <rPh sb="9" eb="11">
      <t>イチラン</t>
    </rPh>
    <rPh sb="13" eb="15">
      <t>ヘイセイ</t>
    </rPh>
    <rPh sb="16" eb="19">
      <t>ダイガッペイ</t>
    </rPh>
    <rPh sb="19" eb="20">
      <t>キ</t>
    </rPh>
    <rPh sb="23" eb="25">
      <t>ハイシ</t>
    </rPh>
    <rPh sb="25" eb="27">
      <t>ジョウレイ</t>
    </rPh>
    <rPh sb="28" eb="29">
      <t>フク</t>
    </rPh>
    <rPh sb="35" eb="37">
      <t>キンキ</t>
    </rPh>
    <phoneticPr fontId="3"/>
  </si>
  <si>
    <t>旧自治体の条例</t>
    <rPh sb="0" eb="1">
      <t>キュウ</t>
    </rPh>
    <rPh sb="1" eb="3">
      <t>ジチ</t>
    </rPh>
    <rPh sb="3" eb="4">
      <t>タイ</t>
    </rPh>
    <rPh sb="5" eb="7">
      <t>ジョウレイ</t>
    </rPh>
    <phoneticPr fontId="3"/>
  </si>
  <si>
    <t>*ライトブルー：旧自治体条例の内容が新条例にほぼ受け継がれたもの</t>
    <rPh sb="8" eb="9">
      <t>キュウ</t>
    </rPh>
    <rPh sb="9" eb="12">
      <t>ジチタイ</t>
    </rPh>
    <rPh sb="12" eb="14">
      <t>ジョウレイ</t>
    </rPh>
    <rPh sb="15" eb="17">
      <t>ナイヨウ</t>
    </rPh>
    <rPh sb="18" eb="21">
      <t>シンジョウレイ</t>
    </rPh>
    <rPh sb="24" eb="25">
      <t>ウ</t>
    </rPh>
    <rPh sb="26" eb="27">
      <t>ツ</t>
    </rPh>
    <phoneticPr fontId="3"/>
  </si>
  <si>
    <t>*ブルー：旧自治体条例が完全になくなったもの</t>
    <rPh sb="5" eb="6">
      <t>キュウ</t>
    </rPh>
    <rPh sb="6" eb="9">
      <t>ジチタイ</t>
    </rPh>
    <rPh sb="9" eb="11">
      <t>ジョウレイ</t>
    </rPh>
    <rPh sb="12" eb="14">
      <t>カンゼン</t>
    </rPh>
    <phoneticPr fontId="3"/>
  </si>
  <si>
    <t>京都府</t>
    <phoneticPr fontId="3"/>
  </si>
  <si>
    <t>綾部市男女共同参画条例　　（2006年4月1日施行）</t>
    <rPh sb="0" eb="3">
      <t>アヤベシ</t>
    </rPh>
    <rPh sb="3" eb="9">
      <t>サンカク</t>
    </rPh>
    <rPh sb="9" eb="11">
      <t>ジョウレイ</t>
    </rPh>
    <rPh sb="18" eb="19">
      <t>ネン</t>
    </rPh>
    <rPh sb="20" eb="21">
      <t>ガツ</t>
    </rPh>
    <rPh sb="22" eb="23">
      <t>ニチ</t>
    </rPh>
    <rPh sb="23" eb="25">
      <t>セコウ</t>
    </rPh>
    <phoneticPr fontId="3"/>
  </si>
  <si>
    <t>奈良県</t>
    <phoneticPr fontId="3"/>
  </si>
  <si>
    <t>橿原市男女共同参画推進条例　　（2006年3月31日施行、一部7月1日施行）</t>
    <rPh sb="0" eb="2">
      <t>カシハラ</t>
    </rPh>
    <rPh sb="2" eb="3">
      <t>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5" eb="26">
      <t>ニチ</t>
    </rPh>
    <rPh sb="26" eb="28">
      <t>セコウ</t>
    </rPh>
    <rPh sb="29" eb="31">
      <t>イチブ</t>
    </rPh>
    <rPh sb="32" eb="33">
      <t>ガツ</t>
    </rPh>
    <rPh sb="34" eb="35">
      <t>ニチ</t>
    </rPh>
    <rPh sb="35" eb="37">
      <t>セコウ</t>
    </rPh>
    <phoneticPr fontId="3"/>
  </si>
  <si>
    <t>福知山市</t>
    <rPh sb="0" eb="4">
      <t>フクチヤマシ</t>
    </rPh>
    <phoneticPr fontId="3"/>
  </si>
  <si>
    <t>三和町</t>
    <rPh sb="0" eb="3">
      <t>ミワマチ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</si>
  <si>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</si>
  <si>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</si>
  <si>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新規</t>
    <rPh sb="0" eb="2">
      <t>シンキ</t>
    </rPh>
    <phoneticPr fontId="3"/>
  </si>
  <si>
    <t>京都府</t>
    <phoneticPr fontId="3"/>
  </si>
  <si>
    <t>福知山市男女共同参画推進条例
　（2006年10月1日施行）</t>
    <rPh sb="0" eb="4">
      <t>フクチヤマシ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4" eb="25">
      <t>ガツ</t>
    </rPh>
    <rPh sb="26" eb="27">
      <t>ニチ</t>
    </rPh>
    <rPh sb="27" eb="29">
      <t>セコウ</t>
    </rPh>
    <phoneticPr fontId="3"/>
  </si>
  <si>
    <t>木津川市男女共同参画基本条例
　（2007年3月12日施行）</t>
    <rPh sb="0" eb="2">
      <t>キヅ</t>
    </rPh>
    <rPh sb="2" eb="3">
      <t>カワ</t>
    </rPh>
    <rPh sb="3" eb="4">
      <t>シ</t>
    </rPh>
    <rPh sb="4" eb="10">
      <t>サンカク</t>
    </rPh>
    <rPh sb="10" eb="12">
      <t>キホン</t>
    </rPh>
    <rPh sb="12" eb="14">
      <t>ジョウレイ</t>
    </rPh>
    <rPh sb="21" eb="22">
      <t>ネン</t>
    </rPh>
    <rPh sb="23" eb="24">
      <t>ガツ</t>
    </rPh>
    <rPh sb="26" eb="27">
      <t>ニチ</t>
    </rPh>
    <rPh sb="27" eb="29">
      <t>セコウ</t>
    </rPh>
    <phoneticPr fontId="3"/>
  </si>
  <si>
    <t>なし</t>
    <phoneticPr fontId="3"/>
  </si>
  <si>
    <t>木津町</t>
    <rPh sb="0" eb="2">
      <t>キヅ</t>
    </rPh>
    <rPh sb="2" eb="3">
      <t>マチ</t>
    </rPh>
    <phoneticPr fontId="3"/>
  </si>
  <si>
    <t>山城町</t>
    <rPh sb="0" eb="3">
      <t>ヤマジョウチョウ</t>
    </rPh>
    <phoneticPr fontId="3"/>
  </si>
  <si>
    <t>加茂町男女共同参画基本条例
　　（2003年4月10日施行）</t>
    <rPh sb="0" eb="3">
      <t>カモチョウ</t>
    </rPh>
    <rPh sb="3" eb="9">
      <t>サンカク</t>
    </rPh>
    <rPh sb="9" eb="11">
      <t>キホン</t>
    </rPh>
    <rPh sb="11" eb="13">
      <t>ジョウレイ</t>
    </rPh>
    <rPh sb="21" eb="22">
      <t>ネン</t>
    </rPh>
    <rPh sb="23" eb="24">
      <t>ガツ</t>
    </rPh>
    <rPh sb="26" eb="27">
      <t>ニチ</t>
    </rPh>
    <rPh sb="27" eb="29">
      <t>セコウ</t>
    </rPh>
    <phoneticPr fontId="3"/>
  </si>
  <si>
    <t>大東市男女共同参画推進条例　　（2007年4月1日施行）</t>
    <rPh sb="0" eb="3">
      <t>ダイトウシ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</si>
  <si>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柏原市男女共同参画推進条例　　（2007年4月1日施行）</t>
    <rPh sb="0" eb="3">
      <t>カシワラシ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</si>
  <si>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大阪府</t>
    <phoneticPr fontId="3"/>
  </si>
  <si>
    <t>大阪狭山市男女共同参画推進条例　　（2007年4月1日施行）</t>
    <rPh sb="0" eb="2">
      <t>オオサカ</t>
    </rPh>
    <rPh sb="2" eb="5">
      <t>サヤマシ</t>
    </rPh>
    <rPh sb="5" eb="11">
      <t>サンカク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</si>
  <si>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旧野洲町条例</t>
    <rPh sb="0" eb="1">
      <t>キュウ</t>
    </rPh>
    <rPh sb="1" eb="2">
      <t>ノ</t>
    </rPh>
    <rPh sb="2" eb="3">
      <t>ス</t>
    </rPh>
    <rPh sb="3" eb="4">
      <t>マチ</t>
    </rPh>
    <rPh sb="4" eb="6">
      <t>ジョウレイ</t>
    </rPh>
    <phoneticPr fontId="3"/>
  </si>
  <si>
    <t>旧加茂町条例</t>
    <rPh sb="0" eb="1">
      <t>キュウ</t>
    </rPh>
    <rPh sb="1" eb="3">
      <t>カモ</t>
    </rPh>
    <rPh sb="3" eb="4">
      <t>マチ</t>
    </rPh>
    <rPh sb="4" eb="6">
      <t>ジョウレイ</t>
    </rPh>
    <phoneticPr fontId="3"/>
  </si>
  <si>
    <t>近江八幡市男女共同参画推進条例　　（2008年7月1日施行）</t>
    <rPh sb="0" eb="5">
      <t>オウミハチマンシ</t>
    </rPh>
    <rPh sb="5" eb="11">
      <t>サン</t>
    </rPh>
    <rPh sb="11" eb="13">
      <t>スイシン</t>
    </rPh>
    <rPh sb="13" eb="15">
      <t>ジョウレイ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</si>
  <si>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泉大津市男女共同参画のまちづくりを推進する条例　　（2008年4月1日施行）</t>
    <rPh sb="0" eb="4">
      <t>イズミオオツシ</t>
    </rPh>
    <rPh sb="4" eb="10">
      <t>サン</t>
    </rPh>
    <rPh sb="17" eb="19">
      <t>スイシン</t>
    </rPh>
    <rPh sb="21" eb="23">
      <t>ジョウレイ</t>
    </rPh>
    <rPh sb="30" eb="31">
      <t>ネン</t>
    </rPh>
    <rPh sb="32" eb="33">
      <t>ガツ</t>
    </rPh>
    <rPh sb="34" eb="35">
      <t>ニチ</t>
    </rPh>
    <rPh sb="35" eb="37">
      <t>セコウ</t>
    </rPh>
    <phoneticPr fontId="3"/>
  </si>
  <si>
    <t>和泉市男女共同参画推進条例　　（2007年8月1日施行、一部10月1日施行）</t>
    <rPh sb="0" eb="3">
      <t>イズミシ</t>
    </rPh>
    <rPh sb="3" eb="9">
      <t>サン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rPh sb="28" eb="30">
      <t>イチブ</t>
    </rPh>
    <rPh sb="32" eb="33">
      <t>ガツ</t>
    </rPh>
    <rPh sb="34" eb="35">
      <t>ニチ</t>
    </rPh>
    <rPh sb="35" eb="37">
      <t>セコウ</t>
    </rPh>
    <phoneticPr fontId="3"/>
  </si>
  <si>
    <t>生駒市男女共同参画推進条例　　（2008年4月1日施行）</t>
    <rPh sb="0" eb="3">
      <t>イコマシ</t>
    </rPh>
    <rPh sb="3" eb="9">
      <t>サン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</si>
  <si>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滋賀県</t>
    <phoneticPr fontId="3"/>
  </si>
  <si>
    <t>草津市男女共同参画推進条例　　（2009年4月1日施行）</t>
    <rPh sb="0" eb="3">
      <t>クサツシ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</si>
  <si>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八幡市男女共同参画推進条例　　（2009年4月1日施行）</t>
    <rPh sb="0" eb="3">
      <t>ヤワタシ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</si>
  <si>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芦屋市男女共同参画推進条例　　（2009年4月1日施行）</t>
    <rPh sb="0" eb="3">
      <t>アシヤシ</t>
    </rPh>
    <rPh sb="3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</si>
  <si>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守口市男女共同参画推進条例　　（2010年4月1日施行）</t>
    <rPh sb="0" eb="2">
      <t>モリグチ</t>
    </rPh>
    <rPh sb="2" eb="3">
      <t>シ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</si>
  <si>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枚方市男女共同参画推進条例　　（2010年4月1日施行）</t>
    <rPh sb="0" eb="3">
      <t>ヒラカタシ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</si>
  <si>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八尾市男女共同参画推進条例　　（2010年4月1日施行）</t>
    <rPh sb="0" eb="3">
      <t>ヤオシ</t>
    </rPh>
    <rPh sb="3" eb="13">
      <t>ジョウ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</si>
  <si>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多可町男女共同参画推進条例
　　（2010年4月1日）</t>
    <rPh sb="0" eb="2">
      <t>タカ</t>
    </rPh>
    <rPh sb="2" eb="3">
      <t>マチ</t>
    </rPh>
    <rPh sb="3" eb="13">
      <t>ジョウ</t>
    </rPh>
    <rPh sb="21" eb="22">
      <t>ネン</t>
    </rPh>
    <rPh sb="23" eb="24">
      <t>ガツ</t>
    </rPh>
    <rPh sb="25" eb="26">
      <t>ニチ</t>
    </rPh>
    <phoneticPr fontId="3"/>
  </si>
  <si>
    <t>長岡京市男女共同参画推進条例　　（2010年10月1日施行、一部11月1施行）</t>
    <rPh sb="0" eb="4">
      <t>ナガオカキョウシ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4" eb="25">
      <t>ガツ</t>
    </rPh>
    <rPh sb="26" eb="27">
      <t>ニチ</t>
    </rPh>
    <rPh sb="27" eb="29">
      <t>セコウ</t>
    </rPh>
    <rPh sb="30" eb="32">
      <t>イチブ</t>
    </rPh>
    <rPh sb="34" eb="35">
      <t>ガツ</t>
    </rPh>
    <rPh sb="36" eb="38">
      <t>セコウ</t>
    </rPh>
    <phoneticPr fontId="3"/>
  </si>
  <si>
    <t>岸和田市男女共同参画推進条例　　（2011年4月1日施行）</t>
    <rPh sb="0" eb="4">
      <t>キシワダシ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</si>
  <si>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富田林市男女が共に生きやすい社会づくりを推進する条例　　（2011年4月1日施行）</t>
    <rPh sb="0" eb="4">
      <t>トンダバヤシシ</t>
    </rPh>
    <rPh sb="4" eb="6">
      <t>ダンジョ</t>
    </rPh>
    <rPh sb="7" eb="8">
      <t>トモ</t>
    </rPh>
    <rPh sb="9" eb="10">
      <t>イ</t>
    </rPh>
    <rPh sb="14" eb="16">
      <t>シャカイ</t>
    </rPh>
    <rPh sb="20" eb="22">
      <t>スイシン</t>
    </rPh>
    <rPh sb="24" eb="26">
      <t>ジョウレイ</t>
    </rPh>
    <rPh sb="33" eb="34">
      <t>ネン</t>
    </rPh>
    <rPh sb="35" eb="36">
      <t>ガツ</t>
    </rPh>
    <rPh sb="37" eb="38">
      <t>ニチ</t>
    </rPh>
    <rPh sb="38" eb="40">
      <t>セコウ</t>
    </rPh>
    <phoneticPr fontId="3"/>
  </si>
  <si>
    <t>藤井寺市男女共同参画推進条例　　（2011年4月1日施行）</t>
    <rPh sb="0" eb="4">
      <t>フジイデラシ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3" eb="24">
      <t>ガツ</t>
    </rPh>
    <rPh sb="25" eb="26">
      <t>ニチ</t>
    </rPh>
    <rPh sb="26" eb="28">
      <t>セコウ</t>
    </rPh>
    <phoneticPr fontId="3"/>
  </si>
  <si>
    <t>滋賀県</t>
    <phoneticPr fontId="3"/>
  </si>
  <si>
    <t>大津市男女共同参画推進条例　　（2011年12月29日施行、一部2012年2月20日施行）</t>
    <rPh sb="0" eb="3">
      <t>オオツシ</t>
    </rPh>
    <rPh sb="3" eb="13">
      <t>サン</t>
    </rPh>
    <rPh sb="20" eb="21">
      <t>ネン</t>
    </rPh>
    <rPh sb="23" eb="24">
      <t>ガツ</t>
    </rPh>
    <rPh sb="26" eb="27">
      <t>ニチ</t>
    </rPh>
    <rPh sb="27" eb="29">
      <t>セコウ</t>
    </rPh>
    <rPh sb="30" eb="32">
      <t>イチブ</t>
    </rPh>
    <rPh sb="36" eb="37">
      <t>ネン</t>
    </rPh>
    <rPh sb="38" eb="39">
      <t>ガツ</t>
    </rPh>
    <rPh sb="41" eb="42">
      <t>ニチ</t>
    </rPh>
    <rPh sb="42" eb="44">
      <t>セコウ</t>
    </rPh>
    <phoneticPr fontId="3"/>
  </si>
  <si>
    <t>京田辺市男女共同参画推進条例　　（2010年10月1日施行）</t>
    <rPh sb="0" eb="4">
      <t>キョウタナベシ</t>
    </rPh>
    <rPh sb="4" eb="10">
      <t>サンカク</t>
    </rPh>
    <rPh sb="10" eb="12">
      <t>スイシン</t>
    </rPh>
    <rPh sb="12" eb="14">
      <t>ジョウレイ</t>
    </rPh>
    <rPh sb="21" eb="22">
      <t>ネン</t>
    </rPh>
    <rPh sb="24" eb="25">
      <t>ガツ</t>
    </rPh>
    <rPh sb="26" eb="27">
      <t>ニチ</t>
    </rPh>
    <rPh sb="27" eb="29">
      <t>セコウ</t>
    </rPh>
    <phoneticPr fontId="3"/>
  </si>
  <si>
    <t>京都府</t>
    <phoneticPr fontId="3"/>
  </si>
  <si>
    <t>峰山町</t>
    <rPh sb="0" eb="2">
      <t>ミネヤマ</t>
    </rPh>
    <rPh sb="2" eb="3">
      <t>マチ</t>
    </rPh>
    <phoneticPr fontId="3"/>
  </si>
  <si>
    <t>大宮町</t>
    <rPh sb="0" eb="3">
      <t>オオミヤマチ</t>
    </rPh>
    <phoneticPr fontId="3"/>
  </si>
  <si>
    <t>網野町</t>
    <rPh sb="0" eb="2">
      <t>アミノ</t>
    </rPh>
    <rPh sb="2" eb="3">
      <t>マチ</t>
    </rPh>
    <phoneticPr fontId="3"/>
  </si>
  <si>
    <t>丹後町</t>
    <rPh sb="0" eb="2">
      <t>タンゴ</t>
    </rPh>
    <rPh sb="2" eb="3">
      <t>マチ</t>
    </rPh>
    <phoneticPr fontId="3"/>
  </si>
  <si>
    <t>弥栄町</t>
    <rPh sb="0" eb="2">
      <t>ヤエイ</t>
    </rPh>
    <rPh sb="2" eb="3">
      <t>マチ</t>
    </rPh>
    <phoneticPr fontId="3"/>
  </si>
  <si>
    <t>久美浜町</t>
    <rPh sb="0" eb="2">
      <t>ヒサミ</t>
    </rPh>
    <rPh sb="2" eb="3">
      <t>ハマ</t>
    </rPh>
    <rPh sb="3" eb="4">
      <t>マチ</t>
    </rPh>
    <phoneticPr fontId="3"/>
  </si>
  <si>
    <t>新規</t>
    <rPh sb="0" eb="2">
      <t>シンキ</t>
    </rPh>
    <phoneticPr fontId="3"/>
  </si>
  <si>
    <t>京丹後市男女共同参画推進条例
　　（2011年7月1日施行）</t>
    <rPh sb="0" eb="4">
      <t>キョウタンゴシ</t>
    </rPh>
    <rPh sb="4" eb="14">
      <t>サン</t>
    </rPh>
    <rPh sb="22" eb="23">
      <t>ネン</t>
    </rPh>
    <rPh sb="24" eb="25">
      <t>ガツ</t>
    </rPh>
    <rPh sb="26" eb="27">
      <t>ニチ</t>
    </rPh>
    <rPh sb="27" eb="29">
      <t>セコウ</t>
    </rPh>
    <phoneticPr fontId="3"/>
  </si>
  <si>
    <t>泉南市男女共同参画推進条例　　（2012年4月1日施行）</t>
    <rPh sb="0" eb="3">
      <t>センナンシ</t>
    </rPh>
    <rPh sb="3" eb="13">
      <t>サン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</si>
  <si>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大阪府</t>
    <phoneticPr fontId="3"/>
  </si>
  <si>
    <t>京都府</t>
    <rPh sb="0" eb="3">
      <t>キョウトフ</t>
    </rPh>
    <phoneticPr fontId="3"/>
  </si>
  <si>
    <t>精華町男女共同参画推進条例　　（2013年10月1日施行）</t>
    <rPh sb="0" eb="3">
      <t>セイカチョウ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3">
      <t>ジョウレイ</t>
    </rPh>
    <rPh sb="20" eb="21">
      <t>ネン</t>
    </rPh>
    <rPh sb="23" eb="24">
      <t>ガツ</t>
    </rPh>
    <rPh sb="25" eb="26">
      <t>ニチ</t>
    </rPh>
    <rPh sb="26" eb="28">
      <t>セコウ</t>
    </rPh>
    <phoneticPr fontId="3"/>
  </si>
  <si>
    <t>大阪府</t>
    <rPh sb="0" eb="3">
      <t>オオサカフ</t>
    </rPh>
    <phoneticPr fontId="3"/>
  </si>
  <si>
    <t>忠岡町男女共同参画推進条例　　（2013年4月1日施行）</t>
    <rPh sb="0" eb="3">
      <t>タダオカチョウ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</si>
  <si>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熊取町男女共同参画推進条例　　（2013年4月1日施行）</t>
    <rPh sb="0" eb="3">
      <t>クマトリチョウ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3">
      <t>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</si>
  <si>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岬町男女共同参画推進条例　　（2013年4月1日施行）</t>
    <rPh sb="0" eb="2">
      <t>ミサキチョウ</t>
    </rPh>
    <rPh sb="2" eb="4">
      <t>ダンジョ</t>
    </rPh>
    <rPh sb="4" eb="6">
      <t>キョウドウ</t>
    </rPh>
    <rPh sb="6" eb="8">
      <t>サンカク</t>
    </rPh>
    <rPh sb="8" eb="10">
      <t>スイシン</t>
    </rPh>
    <rPh sb="10" eb="12">
      <t>ジョウレイ</t>
    </rPh>
    <rPh sb="19" eb="20">
      <t>ネン</t>
    </rPh>
    <rPh sb="21" eb="22">
      <t>ガツ</t>
    </rPh>
    <rPh sb="23" eb="24">
      <t>ニチ</t>
    </rPh>
    <rPh sb="24" eb="26">
      <t>セコウ</t>
    </rPh>
    <phoneticPr fontId="3"/>
  </si>
  <si>
    <t>河南町男女共同参画推進条例　　（2013年4月1日施行）</t>
    <rPh sb="0" eb="3">
      <t>カナンチョウ</t>
    </rPh>
    <rPh sb="3" eb="13">
      <t>ダンジョキョウドウサンカクスイシンジョウレイ</t>
    </rPh>
    <rPh sb="20" eb="21">
      <t>ネン</t>
    </rPh>
    <rPh sb="22" eb="23">
      <t>ガツ</t>
    </rPh>
    <rPh sb="24" eb="25">
      <t>ニチ</t>
    </rPh>
    <rPh sb="25" eb="27">
      <t>セコウ</t>
    </rPh>
    <phoneticPr fontId="3"/>
  </si>
  <si>
    <t>和歌山県</t>
    <rPh sb="0" eb="4">
      <t>ワカヤマケン</t>
    </rPh>
    <phoneticPr fontId="3"/>
  </si>
  <si>
    <t>上富田町男女共同参画推進条例　　（2012年10月1日施行）</t>
    <rPh sb="0" eb="4">
      <t>カミトンダチョウ</t>
    </rPh>
    <rPh sb="4" eb="14">
      <t>ダンジョキョウドウサンカクスイシンジョウレイ</t>
    </rPh>
    <rPh sb="21" eb="22">
      <t>ネン</t>
    </rPh>
    <rPh sb="24" eb="25">
      <t>ガツ</t>
    </rPh>
    <rPh sb="26" eb="27">
      <t>ニチ</t>
    </rPh>
    <rPh sb="27" eb="29">
      <t>セコウ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</si>
</sst>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#,##0;[Red]_ 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 style="dotted">
        <color indexed="64"/>
      </right>
      <top style="thin">
        <color indexed="64"/>
      </top>
      <bottom/>
      <diagonal/>
    </border>
    <border>
      <left style="double">
        <color indexed="8"/>
      </left>
      <right style="dotted">
        <color indexed="64"/>
      </right>
      <top/>
      <bottom/>
      <diagonal/>
    </border>
    <border>
      <left style="double">
        <color indexed="8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vertical="center" wrapText="1" shrinkToFit="1"/>
    </xf>
    <xf numFmtId="0" fontId="7" fillId="2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 shrinkToFi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76" fontId="2" fillId="0" borderId="7" xfId="1" applyNumberFormat="1" applyFill="1" applyBorder="1" applyAlignment="1" applyProtection="1">
      <alignment horizontal="left" vertical="center" wrapText="1" shrinkToFit="1"/>
    </xf>
    <xf numFmtId="176" fontId="2" fillId="0" borderId="7" xfId="1" applyNumberFormat="1" applyFill="1" applyBorder="1" applyAlignment="1" applyProtection="1">
      <alignment vertical="center" wrapText="1" shrinkToFit="1"/>
    </xf>
    <xf numFmtId="176" fontId="5" fillId="3" borderId="6" xfId="0" applyNumberFormat="1" applyFont="1" applyFill="1" applyBorder="1" applyAlignment="1">
      <alignment horizontal="center" vertical="center" wrapText="1"/>
    </xf>
    <xf numFmtId="176" fontId="2" fillId="3" borderId="7" xfId="1" applyNumberFormat="1" applyFill="1" applyBorder="1" applyAlignment="1" applyProtection="1">
      <alignment horizontal="left" vertical="center" wrapText="1" shrinkToFit="1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 shrinkToFi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vertical="center" wrapText="1" shrinkToFit="1"/>
    </xf>
    <xf numFmtId="0" fontId="5" fillId="4" borderId="0" xfId="0" applyFont="1" applyFill="1" applyAlignment="1">
      <alignment vertical="center" wrapText="1" shrinkToFit="1"/>
    </xf>
    <xf numFmtId="0" fontId="5" fillId="2" borderId="0" xfId="0" applyFont="1" applyFill="1" applyAlignment="1">
      <alignment vertical="center" wrapText="1" shrinkToFit="1"/>
    </xf>
    <xf numFmtId="0" fontId="7" fillId="0" borderId="15" xfId="0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vertical="center" wrapText="1" shrinkToFit="1"/>
    </xf>
    <xf numFmtId="0" fontId="7" fillId="0" borderId="9" xfId="0" applyFont="1" applyFill="1" applyBorder="1" applyAlignment="1">
      <alignment vertical="center" wrapText="1" shrinkToFit="1"/>
    </xf>
    <xf numFmtId="0" fontId="7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31" fontId="5" fillId="0" borderId="13" xfId="0" applyNumberFormat="1" applyFont="1" applyFill="1" applyBorder="1" applyAlignment="1">
      <alignment horizontal="left" vertical="center" wrapText="1"/>
    </xf>
    <xf numFmtId="0" fontId="2" fillId="0" borderId="17" xfId="1" applyFill="1" applyBorder="1" applyAlignment="1" applyProtection="1">
      <alignment horizontal="left" vertical="center" wrapText="1"/>
    </xf>
    <xf numFmtId="176" fontId="7" fillId="0" borderId="18" xfId="0" applyNumberFormat="1" applyFont="1" applyFill="1" applyBorder="1" applyAlignment="1">
      <alignment vertical="center" wrapText="1" shrinkToFit="1"/>
    </xf>
    <xf numFmtId="0" fontId="7" fillId="0" borderId="18" xfId="0" applyFont="1" applyFill="1" applyBorder="1" applyAlignment="1">
      <alignment vertical="center" wrapText="1" shrinkToFit="1"/>
    </xf>
    <xf numFmtId="176" fontId="1" fillId="0" borderId="18" xfId="1" applyNumberFormat="1" applyFont="1" applyFill="1" applyBorder="1" applyAlignment="1" applyProtection="1">
      <alignment horizontal="left" vertical="center" wrapText="1" shrinkToFit="1"/>
    </xf>
    <xf numFmtId="0" fontId="7" fillId="0" borderId="18" xfId="0" applyFont="1" applyFill="1" applyBorder="1" applyAlignment="1">
      <alignment vertical="center"/>
    </xf>
    <xf numFmtId="176" fontId="2" fillId="0" borderId="18" xfId="1" applyNumberFormat="1" applyFill="1" applyBorder="1" applyAlignment="1" applyProtection="1">
      <alignment horizontal="left" vertical="center" wrapText="1" shrinkToFit="1"/>
    </xf>
    <xf numFmtId="0" fontId="7" fillId="0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176" fontId="2" fillId="0" borderId="20" xfId="1" applyNumberFormat="1" applyFill="1" applyBorder="1" applyAlignment="1" applyProtection="1">
      <alignment horizontal="left" vertical="center" wrapText="1" shrinkToFit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176" fontId="2" fillId="3" borderId="23" xfId="1" applyNumberFormat="1" applyFill="1" applyBorder="1" applyAlignment="1" applyProtection="1">
      <alignment horizontal="left" vertical="center" wrapText="1" shrinkToFit="1"/>
    </xf>
    <xf numFmtId="176" fontId="2" fillId="0" borderId="9" xfId="1" applyNumberFormat="1" applyFill="1" applyBorder="1" applyAlignment="1" applyProtection="1">
      <alignment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" fillId="0" borderId="17" xfId="1" applyFill="1" applyBorder="1" applyAlignment="1" applyProtection="1">
      <alignment horizontal="left" vertical="center" wrapText="1" shrinkToFit="1"/>
    </xf>
    <xf numFmtId="0" fontId="7" fillId="0" borderId="2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vertical="center" wrapText="1" shrinkToFit="1"/>
    </xf>
    <xf numFmtId="0" fontId="5" fillId="0" borderId="1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76" fontId="2" fillId="0" borderId="17" xfId="1" applyNumberFormat="1" applyFill="1" applyBorder="1" applyAlignment="1" applyProtection="1">
      <alignment horizontal="left" vertical="center" wrapText="1" shrinkToFit="1"/>
    </xf>
    <xf numFmtId="0" fontId="7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 shrinkToFit="1"/>
    </xf>
    <xf numFmtId="0" fontId="2" fillId="0" borderId="50" xfId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" fillId="0" borderId="20" xfId="1" applyFill="1" applyBorder="1" applyAlignment="1" applyProtection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2" fillId="0" borderId="20" xfId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 shrinkToFit="1"/>
    </xf>
    <xf numFmtId="0" fontId="7" fillId="0" borderId="21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28" xfId="0" applyFont="1" applyFill="1" applyBorder="1" applyAlignment="1">
      <alignment horizontal="left" vertical="center" wrapText="1" shrinkToFi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176" fontId="2" fillId="0" borderId="43" xfId="1" applyNumberFormat="1" applyFill="1" applyBorder="1" applyAlignment="1" applyProtection="1">
      <alignment horizontal="left" vertical="center" wrapText="1" shrinkToFit="1"/>
    </xf>
    <xf numFmtId="176" fontId="2" fillId="0" borderId="44" xfId="1" applyNumberFormat="1" applyFill="1" applyBorder="1" applyAlignment="1" applyProtection="1">
      <alignment horizontal="left" vertical="center" wrapText="1" shrinkToFit="1"/>
    </xf>
    <xf numFmtId="176" fontId="2" fillId="0" borderId="45" xfId="1" applyNumberFormat="1" applyFill="1" applyBorder="1" applyAlignment="1" applyProtection="1">
      <alignment horizontal="left" vertical="center" wrapText="1" shrinkToFit="1"/>
    </xf>
    <xf numFmtId="31" fontId="5" fillId="0" borderId="34" xfId="0" applyNumberFormat="1" applyFont="1" applyFill="1" applyBorder="1" applyAlignment="1">
      <alignment horizontal="left" vertical="center" wrapText="1"/>
    </xf>
    <xf numFmtId="31" fontId="5" fillId="0" borderId="35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31" fontId="5" fillId="0" borderId="37" xfId="0" applyNumberFormat="1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1" fontId="5" fillId="0" borderId="42" xfId="0" applyNumberFormat="1" applyFont="1" applyFill="1" applyBorder="1" applyAlignment="1">
      <alignment horizontal="left" vertical="center" wrapText="1"/>
    </xf>
    <xf numFmtId="31" fontId="5" fillId="0" borderId="13" xfId="0" applyNumberFormat="1" applyFont="1" applyFill="1" applyBorder="1" applyAlignment="1">
      <alignment horizontal="left" vertical="center" wrapText="1"/>
    </xf>
    <xf numFmtId="31" fontId="5" fillId="0" borderId="1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43" xfId="1" applyFill="1" applyBorder="1" applyAlignment="1" applyProtection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2" fillId="0" borderId="0" xfId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topLeftCell="A46" zoomScale="90" zoomScaleNormal="90" zoomScaleSheetLayoutView="90" workbookViewId="0">
      <selection activeCell="I82" sqref="I82"/>
    </sheetView>
  </sheetViews>
  <sheetFormatPr defaultRowHeight="13.5" x14ac:dyDescent="0.15"/>
  <cols>
    <col min="1" max="1" width="2.5" style="1" customWidth="1"/>
    <col min="2" max="2" width="8.125" style="11" customWidth="1"/>
    <col min="3" max="3" width="11.5" style="18" customWidth="1"/>
    <col min="4" max="4" width="42.875" style="24" customWidth="1"/>
    <col min="5" max="5" width="11.375" style="19" customWidth="1"/>
    <col min="6" max="6" width="33.625" style="19" customWidth="1"/>
    <col min="7" max="7" width="10.5" style="26" customWidth="1"/>
    <col min="8" max="8" width="6.5" style="3" customWidth="1"/>
    <col min="9" max="9" width="13.625" style="27" customWidth="1"/>
    <col min="10" max="16384" width="9" style="4"/>
  </cols>
  <sheetData>
    <row r="1" spans="1:9" ht="14.25" customHeight="1" x14ac:dyDescent="0.15">
      <c r="B1" s="121" t="s">
        <v>80</v>
      </c>
      <c r="C1" s="121"/>
      <c r="D1" s="121"/>
      <c r="E1" s="121"/>
      <c r="F1" s="121"/>
      <c r="H1" s="1"/>
      <c r="I1" s="1"/>
    </row>
    <row r="2" spans="1:9" ht="15" customHeight="1" thickBot="1" x14ac:dyDescent="0.2">
      <c r="B2" s="5"/>
      <c r="E2" s="2"/>
      <c r="F2" s="20"/>
      <c r="H2" s="33"/>
      <c r="I2" s="33"/>
    </row>
    <row r="3" spans="1:9" s="11" customFormat="1" ht="24.75" customHeight="1" thickBot="1" x14ac:dyDescent="0.2">
      <c r="A3" s="6"/>
      <c r="B3" s="7" t="s">
        <v>0</v>
      </c>
      <c r="C3" s="30" t="s">
        <v>35</v>
      </c>
      <c r="D3" s="25" t="s">
        <v>36</v>
      </c>
      <c r="E3" s="8" t="s">
        <v>37</v>
      </c>
      <c r="F3" s="9" t="s">
        <v>81</v>
      </c>
      <c r="G3" s="34" t="s">
        <v>1</v>
      </c>
      <c r="H3" s="10" t="s">
        <v>2</v>
      </c>
      <c r="I3" s="31" t="s">
        <v>3</v>
      </c>
    </row>
    <row r="4" spans="1:9" s="14" customFormat="1" x14ac:dyDescent="0.15">
      <c r="A4" s="12"/>
      <c r="B4" s="37" t="s">
        <v>9</v>
      </c>
      <c r="C4" s="38" t="str">
        <f>HYPERLINK("rule-file/kinki/pref_shiga.txt","滋賀県")</f>
        <v>滋賀県</v>
      </c>
      <c r="D4" s="39" t="s">
        <v>45</v>
      </c>
      <c r="E4" s="40"/>
      <c r="F4" s="41"/>
      <c r="G4" s="42"/>
      <c r="H4" s="13"/>
      <c r="I4" s="32"/>
    </row>
    <row r="5" spans="1:9" s="14" customFormat="1" x14ac:dyDescent="0.15">
      <c r="A5" s="12"/>
      <c r="B5" s="15" t="s">
        <v>122</v>
      </c>
      <c r="C5" s="35" t="str">
        <f>HYPERLINK("rule-file/kinki/ootsu.txt","大津市")</f>
        <v>大津市</v>
      </c>
      <c r="D5" s="22" t="s">
        <v>123</v>
      </c>
      <c r="E5" s="23"/>
      <c r="F5" s="28"/>
      <c r="G5" s="29"/>
      <c r="H5" s="13"/>
      <c r="I5" s="74"/>
    </row>
    <row r="6" spans="1:9" s="14" customFormat="1" ht="12.75" customHeight="1" x14ac:dyDescent="0.15">
      <c r="A6" s="12"/>
      <c r="B6" s="15" t="s">
        <v>9</v>
      </c>
      <c r="C6" s="35" t="str">
        <f>HYPERLINK("rule-file/kinki/hikone.pdf","彦根市")</f>
        <v>彦根市</v>
      </c>
      <c r="D6" s="22" t="s">
        <v>46</v>
      </c>
      <c r="E6" s="23"/>
      <c r="F6" s="28"/>
      <c r="G6" s="29"/>
      <c r="H6" s="13"/>
      <c r="I6" s="32"/>
    </row>
    <row r="7" spans="1:9" s="14" customFormat="1" ht="12.75" customHeight="1" x14ac:dyDescent="0.15">
      <c r="A7" s="12"/>
      <c r="B7" s="15" t="s">
        <v>10</v>
      </c>
      <c r="C7" s="63" t="str">
        <f>HYPERLINK("rule-file/kinki/oumihachiman.txt","近江八幡市")</f>
        <v>近江八幡市</v>
      </c>
      <c r="D7" s="64" t="s">
        <v>106</v>
      </c>
      <c r="E7" s="23"/>
      <c r="F7" s="28"/>
      <c r="G7" s="65"/>
      <c r="H7" s="13"/>
      <c r="I7" s="32"/>
    </row>
    <row r="8" spans="1:9" s="14" customFormat="1" ht="12.75" customHeight="1" x14ac:dyDescent="0.15">
      <c r="A8" s="12"/>
      <c r="B8" s="15" t="s">
        <v>10</v>
      </c>
      <c r="C8" s="92" t="str">
        <f>HYPERLINK("rule-file/kinki/yasu.txt","野洲市")</f>
        <v>野洲市</v>
      </c>
      <c r="D8" s="101" t="s">
        <v>52</v>
      </c>
      <c r="E8" s="16" t="s">
        <v>11</v>
      </c>
      <c r="F8" s="21" t="s">
        <v>5</v>
      </c>
      <c r="G8" s="97" t="s">
        <v>104</v>
      </c>
      <c r="H8" s="109" t="s">
        <v>7</v>
      </c>
      <c r="I8" s="107">
        <v>38261</v>
      </c>
    </row>
    <row r="9" spans="1:9" s="14" customFormat="1" ht="25.5" x14ac:dyDescent="0.15">
      <c r="A9" s="12"/>
      <c r="B9" s="15" t="s">
        <v>9</v>
      </c>
      <c r="C9" s="93"/>
      <c r="D9" s="103"/>
      <c r="E9" s="36" t="str">
        <f>HYPERLINK("rule-file/kinki/yasucho.pdf","野洲町")</f>
        <v>野洲町</v>
      </c>
      <c r="F9" s="43" t="s">
        <v>12</v>
      </c>
      <c r="G9" s="98"/>
      <c r="H9" s="111"/>
      <c r="I9" s="113"/>
    </row>
    <row r="10" spans="1:9" s="14" customFormat="1" x14ac:dyDescent="0.15">
      <c r="A10" s="12"/>
      <c r="B10" s="15" t="s">
        <v>110</v>
      </c>
      <c r="C10" s="71" t="str">
        <f>HYPERLINK("rule-file/kinki/kusatsu.txt","草津市")</f>
        <v>草津市</v>
      </c>
      <c r="D10" s="49" t="s">
        <v>111</v>
      </c>
      <c r="E10" s="67"/>
      <c r="F10" s="51"/>
      <c r="G10" s="68"/>
      <c r="H10" s="69"/>
      <c r="I10" s="70"/>
    </row>
    <row r="11" spans="1:9" s="14" customFormat="1" ht="12.75" customHeight="1" x14ac:dyDescent="0.15">
      <c r="A11" s="12"/>
      <c r="B11" s="37" t="s">
        <v>13</v>
      </c>
      <c r="C11" s="38" t="str">
        <f>HYPERLINK("rule-file/kinki/pref_kyoto.pdf","京都府")</f>
        <v>京都府</v>
      </c>
      <c r="D11" s="39" t="s">
        <v>47</v>
      </c>
      <c r="E11" s="40"/>
      <c r="F11" s="44"/>
      <c r="G11" s="45"/>
      <c r="H11" s="13"/>
      <c r="I11" s="32"/>
    </row>
    <row r="12" spans="1:9" s="14" customFormat="1" ht="25.5" x14ac:dyDescent="0.15">
      <c r="A12" s="12"/>
      <c r="B12" s="15" t="s">
        <v>13</v>
      </c>
      <c r="C12" s="94" t="str">
        <f>HYPERLINK("rule-file/kinki/kyoto.txt","京都市")</f>
        <v>京都市</v>
      </c>
      <c r="D12" s="101" t="s">
        <v>65</v>
      </c>
      <c r="E12" s="16" t="s">
        <v>14</v>
      </c>
      <c r="F12" s="21" t="s">
        <v>66</v>
      </c>
      <c r="G12" s="86" t="s">
        <v>38</v>
      </c>
      <c r="H12" s="109" t="s">
        <v>4</v>
      </c>
      <c r="I12" s="107">
        <v>38443</v>
      </c>
    </row>
    <row r="13" spans="1:9" s="14" customFormat="1" ht="12.75" x14ac:dyDescent="0.15">
      <c r="A13" s="12"/>
      <c r="B13" s="15" t="s">
        <v>42</v>
      </c>
      <c r="C13" s="95"/>
      <c r="D13" s="103"/>
      <c r="E13" s="16" t="s">
        <v>15</v>
      </c>
      <c r="F13" s="21" t="s">
        <v>6</v>
      </c>
      <c r="G13" s="88"/>
      <c r="H13" s="111"/>
      <c r="I13" s="108"/>
    </row>
    <row r="14" spans="1:9" s="14" customFormat="1" ht="12.75" x14ac:dyDescent="0.15">
      <c r="A14" s="12"/>
      <c r="B14" s="15" t="s">
        <v>93</v>
      </c>
      <c r="C14" s="127" t="str">
        <f>HYPERLINK("rule-file/kinki/fukuchiyama.txt","福知山市")</f>
        <v>福知山市</v>
      </c>
      <c r="D14" s="101" t="s">
        <v>94</v>
      </c>
      <c r="E14" s="56" t="s">
        <v>88</v>
      </c>
      <c r="F14" s="57" t="s">
        <v>5</v>
      </c>
      <c r="G14" s="89" t="s">
        <v>92</v>
      </c>
      <c r="H14" s="109" t="s">
        <v>4</v>
      </c>
      <c r="I14" s="107">
        <v>38718</v>
      </c>
    </row>
    <row r="15" spans="1:9" s="14" customFormat="1" ht="12.75" x14ac:dyDescent="0.15">
      <c r="A15" s="12"/>
      <c r="B15" s="15" t="s">
        <v>93</v>
      </c>
      <c r="C15" s="128"/>
      <c r="D15" s="102"/>
      <c r="E15" s="56" t="s">
        <v>89</v>
      </c>
      <c r="F15" s="57" t="s">
        <v>5</v>
      </c>
      <c r="G15" s="90"/>
      <c r="H15" s="110"/>
      <c r="I15" s="114"/>
    </row>
    <row r="16" spans="1:9" s="14" customFormat="1" ht="12.75" x14ac:dyDescent="0.15">
      <c r="A16" s="12"/>
      <c r="B16" s="15" t="s">
        <v>93</v>
      </c>
      <c r="C16" s="128"/>
      <c r="D16" s="102"/>
      <c r="E16" s="56" t="s">
        <v>90</v>
      </c>
      <c r="F16" s="57" t="s">
        <v>5</v>
      </c>
      <c r="G16" s="90"/>
      <c r="H16" s="110"/>
      <c r="I16" s="114"/>
    </row>
    <row r="17" spans="1:9" s="14" customFormat="1" ht="12.75" x14ac:dyDescent="0.15">
      <c r="A17" s="12"/>
      <c r="B17" s="15" t="s">
        <v>93</v>
      </c>
      <c r="C17" s="129"/>
      <c r="D17" s="103"/>
      <c r="E17" s="56" t="s">
        <v>91</v>
      </c>
      <c r="F17" s="57" t="s">
        <v>5</v>
      </c>
      <c r="G17" s="91"/>
      <c r="H17" s="111"/>
      <c r="I17" s="108"/>
    </row>
    <row r="18" spans="1:9" s="14" customFormat="1" x14ac:dyDescent="0.15">
      <c r="A18" s="12"/>
      <c r="B18" s="15" t="s">
        <v>84</v>
      </c>
      <c r="C18" s="55" t="str">
        <f>HYPERLINK("rule-file/kinki/ayabe.txt","綾部市")</f>
        <v>綾部市</v>
      </c>
      <c r="D18" s="49" t="s">
        <v>85</v>
      </c>
      <c r="E18" s="50"/>
      <c r="F18" s="51"/>
      <c r="G18" s="52"/>
      <c r="H18" s="53"/>
      <c r="I18" s="54"/>
    </row>
    <row r="19" spans="1:9" s="14" customFormat="1" ht="12.75" customHeight="1" x14ac:dyDescent="0.15">
      <c r="A19" s="12"/>
      <c r="B19" s="15" t="s">
        <v>13</v>
      </c>
      <c r="C19" s="35" t="str">
        <f>HYPERLINK("rule-file/kinki/uji.txt","宇治市")</f>
        <v>宇治市</v>
      </c>
      <c r="D19" s="22" t="s">
        <v>67</v>
      </c>
      <c r="E19" s="23"/>
      <c r="F19" s="28"/>
      <c r="G19" s="29"/>
      <c r="H19" s="13"/>
      <c r="I19" s="32"/>
    </row>
    <row r="20" spans="1:9" s="14" customFormat="1" x14ac:dyDescent="0.15">
      <c r="A20" s="12"/>
      <c r="B20" s="15" t="s">
        <v>13</v>
      </c>
      <c r="C20" s="35" t="str">
        <f>HYPERLINK("rule-file/kinki/kameoka.txt","亀岡市")</f>
        <v>亀岡市</v>
      </c>
      <c r="D20" s="22" t="s">
        <v>48</v>
      </c>
      <c r="E20" s="23"/>
      <c r="F20" s="28"/>
      <c r="G20" s="29"/>
      <c r="H20" s="13"/>
      <c r="I20" s="32"/>
    </row>
    <row r="21" spans="1:9" s="14" customFormat="1" ht="12.75" customHeight="1" x14ac:dyDescent="0.15">
      <c r="A21" s="12"/>
      <c r="B21" s="15" t="s">
        <v>16</v>
      </c>
      <c r="C21" s="35" t="str">
        <f>HYPERLINK("rule-file/kinki/joyo.txt","城陽市")</f>
        <v>城陽市</v>
      </c>
      <c r="D21" s="22" t="s">
        <v>68</v>
      </c>
      <c r="E21" s="23"/>
      <c r="F21" s="28"/>
      <c r="G21" s="29"/>
      <c r="H21" s="13"/>
      <c r="I21" s="32"/>
    </row>
    <row r="22" spans="1:9" s="14" customFormat="1" x14ac:dyDescent="0.15">
      <c r="A22" s="12"/>
      <c r="B22" s="15" t="s">
        <v>17</v>
      </c>
      <c r="C22" s="35" t="str">
        <f>HYPERLINK("rule-file/kinki/mukou.txt","向日市")</f>
        <v>向日市</v>
      </c>
      <c r="D22" s="22" t="s">
        <v>49</v>
      </c>
      <c r="E22" s="23"/>
      <c r="F22" s="28"/>
      <c r="G22" s="29"/>
      <c r="H22" s="13"/>
      <c r="I22" s="32"/>
    </row>
    <row r="23" spans="1:9" s="14" customFormat="1" x14ac:dyDescent="0.15">
      <c r="A23" s="12"/>
      <c r="B23" s="15" t="s">
        <v>16</v>
      </c>
      <c r="C23" s="63" t="str">
        <f>HYPERLINK("rule-file/kinki/nagaokakyo.txt","長岡京市")</f>
        <v>長岡京市</v>
      </c>
      <c r="D23" s="64" t="s">
        <v>118</v>
      </c>
      <c r="E23" s="23"/>
      <c r="F23" s="28"/>
      <c r="G23" s="72"/>
      <c r="H23" s="13"/>
      <c r="I23" s="32"/>
    </row>
    <row r="24" spans="1:9" s="14" customFormat="1" x14ac:dyDescent="0.15">
      <c r="A24" s="12"/>
      <c r="B24" s="15" t="s">
        <v>16</v>
      </c>
      <c r="C24" s="63" t="str">
        <f>HYPERLINK("rule-file/kinki/yawata.txt","八幡市")</f>
        <v>八幡市</v>
      </c>
      <c r="D24" s="64" t="s">
        <v>112</v>
      </c>
      <c r="E24" s="23"/>
      <c r="F24" s="28"/>
      <c r="G24" s="72"/>
      <c r="H24" s="13"/>
      <c r="I24" s="32"/>
    </row>
    <row r="25" spans="1:9" s="14" customFormat="1" x14ac:dyDescent="0.15">
      <c r="A25" s="12"/>
      <c r="B25" s="15" t="s">
        <v>16</v>
      </c>
      <c r="C25" s="63" t="str">
        <f>HYPERLINK("rule-file/kinki/kyotanabe.txt","京田辺市")</f>
        <v>京田辺市</v>
      </c>
      <c r="D25" s="64" t="s">
        <v>124</v>
      </c>
      <c r="E25" s="23"/>
      <c r="F25" s="28"/>
      <c r="G25" s="72"/>
      <c r="H25" s="13"/>
      <c r="I25" s="32"/>
    </row>
    <row r="26" spans="1:9" s="14" customFormat="1" ht="13.5" customHeight="1" x14ac:dyDescent="0.15">
      <c r="A26" s="12"/>
      <c r="B26" s="15" t="s">
        <v>125</v>
      </c>
      <c r="C26" s="104" t="str">
        <f>HYPERLINK("rule-file/kinki/kyotango.txt","京丹後市")</f>
        <v>京丹後市</v>
      </c>
      <c r="D26" s="101" t="s">
        <v>133</v>
      </c>
      <c r="E26" s="59" t="s">
        <v>126</v>
      </c>
      <c r="F26" s="61" t="s">
        <v>5</v>
      </c>
      <c r="G26" s="89" t="s">
        <v>132</v>
      </c>
      <c r="H26" s="115" t="s">
        <v>7</v>
      </c>
      <c r="I26" s="118">
        <v>38078</v>
      </c>
    </row>
    <row r="27" spans="1:9" s="14" customFormat="1" ht="13.5" customHeight="1" x14ac:dyDescent="0.15">
      <c r="A27" s="12"/>
      <c r="B27" s="15" t="s">
        <v>125</v>
      </c>
      <c r="C27" s="105"/>
      <c r="D27" s="102"/>
      <c r="E27" s="59" t="s">
        <v>127</v>
      </c>
      <c r="F27" s="61" t="s">
        <v>5</v>
      </c>
      <c r="G27" s="90"/>
      <c r="H27" s="116"/>
      <c r="I27" s="119"/>
    </row>
    <row r="28" spans="1:9" s="14" customFormat="1" ht="13.5" customHeight="1" x14ac:dyDescent="0.15">
      <c r="A28" s="12"/>
      <c r="B28" s="15" t="s">
        <v>125</v>
      </c>
      <c r="C28" s="105"/>
      <c r="D28" s="102"/>
      <c r="E28" s="59" t="s">
        <v>128</v>
      </c>
      <c r="F28" s="61" t="s">
        <v>5</v>
      </c>
      <c r="G28" s="90"/>
      <c r="H28" s="116"/>
      <c r="I28" s="119"/>
    </row>
    <row r="29" spans="1:9" s="14" customFormat="1" ht="13.5" customHeight="1" x14ac:dyDescent="0.15">
      <c r="A29" s="12"/>
      <c r="B29" s="15" t="s">
        <v>125</v>
      </c>
      <c r="C29" s="105"/>
      <c r="D29" s="102"/>
      <c r="E29" s="59" t="s">
        <v>129</v>
      </c>
      <c r="F29" s="61" t="s">
        <v>5</v>
      </c>
      <c r="G29" s="90"/>
      <c r="H29" s="116"/>
      <c r="I29" s="119"/>
    </row>
    <row r="30" spans="1:9" s="14" customFormat="1" ht="13.5" customHeight="1" x14ac:dyDescent="0.15">
      <c r="A30" s="12"/>
      <c r="B30" s="15" t="s">
        <v>125</v>
      </c>
      <c r="C30" s="105"/>
      <c r="D30" s="102"/>
      <c r="E30" s="59" t="s">
        <v>130</v>
      </c>
      <c r="F30" s="61" t="s">
        <v>5</v>
      </c>
      <c r="G30" s="90"/>
      <c r="H30" s="116"/>
      <c r="I30" s="119"/>
    </row>
    <row r="31" spans="1:9" s="14" customFormat="1" ht="13.5" customHeight="1" x14ac:dyDescent="0.15">
      <c r="A31" s="12"/>
      <c r="B31" s="15" t="s">
        <v>125</v>
      </c>
      <c r="C31" s="106"/>
      <c r="D31" s="103"/>
      <c r="E31" s="59" t="s">
        <v>131</v>
      </c>
      <c r="F31" s="61" t="s">
        <v>5</v>
      </c>
      <c r="G31" s="91"/>
      <c r="H31" s="117"/>
      <c r="I31" s="120"/>
    </row>
    <row r="32" spans="1:9" s="14" customFormat="1" x14ac:dyDescent="0.15">
      <c r="A32" s="12"/>
      <c r="B32" s="15" t="s">
        <v>13</v>
      </c>
      <c r="C32" s="104" t="str">
        <f>HYPERLINK("rule-file/kinki/kidugawa.txt","木津川市")</f>
        <v>木津川市</v>
      </c>
      <c r="D32" s="101" t="s">
        <v>95</v>
      </c>
      <c r="E32" s="58" t="s">
        <v>97</v>
      </c>
      <c r="F32" s="59" t="s">
        <v>96</v>
      </c>
      <c r="G32" s="89" t="s">
        <v>105</v>
      </c>
      <c r="H32" s="115" t="s">
        <v>7</v>
      </c>
      <c r="I32" s="118">
        <v>39153</v>
      </c>
    </row>
    <row r="33" spans="1:9" s="14" customFormat="1" ht="25.5" x14ac:dyDescent="0.15">
      <c r="A33" s="12"/>
      <c r="B33" s="15" t="s">
        <v>93</v>
      </c>
      <c r="C33" s="105"/>
      <c r="D33" s="130"/>
      <c r="E33" s="60" t="str">
        <f>HYPERLINK("rule-file/kinki/kamocho.pdf","加茂町")</f>
        <v>加茂町</v>
      </c>
      <c r="F33" s="62" t="s">
        <v>99</v>
      </c>
      <c r="G33" s="90"/>
      <c r="H33" s="116"/>
      <c r="I33" s="125"/>
    </row>
    <row r="34" spans="1:9" s="14" customFormat="1" ht="13.5" customHeight="1" x14ac:dyDescent="0.15">
      <c r="A34" s="12"/>
      <c r="B34" s="15" t="s">
        <v>93</v>
      </c>
      <c r="C34" s="106"/>
      <c r="D34" s="131"/>
      <c r="E34" s="59" t="s">
        <v>98</v>
      </c>
      <c r="F34" s="61" t="s">
        <v>5</v>
      </c>
      <c r="G34" s="91"/>
      <c r="H34" s="117"/>
      <c r="I34" s="126"/>
    </row>
    <row r="35" spans="1:9" s="14" customFormat="1" ht="13.5" customHeight="1" x14ac:dyDescent="0.15">
      <c r="A35" s="12"/>
      <c r="B35" s="15" t="s">
        <v>136</v>
      </c>
      <c r="C35" s="77" t="str">
        <f>HYPERLINK("rule-file/kinki/seikacho.txt","精華町")</f>
        <v>精華町</v>
      </c>
      <c r="D35" s="49" t="s">
        <v>137</v>
      </c>
      <c r="E35" s="23"/>
      <c r="F35" s="28"/>
      <c r="G35" s="78"/>
      <c r="H35" s="75"/>
      <c r="I35" s="76"/>
    </row>
    <row r="36" spans="1:9" s="14" customFormat="1" x14ac:dyDescent="0.15">
      <c r="A36" s="12"/>
      <c r="B36" s="37" t="s">
        <v>18</v>
      </c>
      <c r="C36" s="38" t="str">
        <f>HYPERLINK("rule-file/kinki/pref_osaka.txt","大阪府")</f>
        <v>大阪府</v>
      </c>
      <c r="D36" s="39" t="s">
        <v>50</v>
      </c>
      <c r="E36" s="40"/>
      <c r="F36" s="41"/>
      <c r="G36" s="42"/>
      <c r="H36" s="13"/>
      <c r="I36" s="32"/>
    </row>
    <row r="37" spans="1:9" s="14" customFormat="1" ht="12.75" customHeight="1" x14ac:dyDescent="0.15">
      <c r="A37" s="12"/>
      <c r="B37" s="15" t="s">
        <v>18</v>
      </c>
      <c r="C37" s="35" t="str">
        <f>HYPERLINK("rule-file/kinki/osaka.pdf","大阪市")</f>
        <v>大阪市</v>
      </c>
      <c r="D37" s="22" t="s">
        <v>51</v>
      </c>
      <c r="E37" s="23"/>
      <c r="F37" s="28"/>
      <c r="G37" s="29"/>
      <c r="H37" s="13"/>
      <c r="I37" s="32"/>
    </row>
    <row r="38" spans="1:9" s="14" customFormat="1" ht="38.25" customHeight="1" x14ac:dyDescent="0.15">
      <c r="A38" s="12"/>
      <c r="B38" s="15" t="s">
        <v>18</v>
      </c>
      <c r="C38" s="94" t="str">
        <f>HYPERLINK("rule-file/kinki/sakai.txt","堺市")</f>
        <v>堺市</v>
      </c>
      <c r="D38" s="101" t="s">
        <v>69</v>
      </c>
      <c r="E38" s="16" t="s">
        <v>19</v>
      </c>
      <c r="F38" s="21" t="s">
        <v>70</v>
      </c>
      <c r="G38" s="86" t="s">
        <v>39</v>
      </c>
      <c r="H38" s="109" t="s">
        <v>4</v>
      </c>
      <c r="I38" s="107">
        <v>38384</v>
      </c>
    </row>
    <row r="39" spans="1:9" s="14" customFormat="1" ht="12.75" x14ac:dyDescent="0.15">
      <c r="A39" s="12"/>
      <c r="B39" s="15" t="s">
        <v>43</v>
      </c>
      <c r="C39" s="95"/>
      <c r="D39" s="103"/>
      <c r="E39" s="16" t="s">
        <v>20</v>
      </c>
      <c r="F39" s="21" t="s">
        <v>41</v>
      </c>
      <c r="G39" s="88"/>
      <c r="H39" s="111"/>
      <c r="I39" s="108"/>
    </row>
    <row r="40" spans="1:9" s="14" customFormat="1" x14ac:dyDescent="0.15">
      <c r="A40" s="12"/>
      <c r="B40" s="15" t="s">
        <v>21</v>
      </c>
      <c r="C40" s="55" t="str">
        <f>HYPERLINK("rule-file/kinki/kishiwada.txt","岸和田市")</f>
        <v>岸和田市</v>
      </c>
      <c r="D40" s="49" t="s">
        <v>119</v>
      </c>
      <c r="E40" s="50"/>
      <c r="F40" s="51"/>
      <c r="G40" s="52"/>
      <c r="H40" s="53"/>
      <c r="I40" s="54"/>
    </row>
    <row r="41" spans="1:9" s="14" customFormat="1" x14ac:dyDescent="0.15">
      <c r="A41" s="12"/>
      <c r="B41" s="15" t="s">
        <v>18</v>
      </c>
      <c r="C41" s="35" t="str">
        <f>HYPERLINK("rule-file/kinki/toyonaka.txt","豊中市")</f>
        <v>豊中市</v>
      </c>
      <c r="D41" s="22" t="s">
        <v>71</v>
      </c>
      <c r="E41" s="23"/>
      <c r="F41" s="28"/>
      <c r="G41" s="29"/>
      <c r="H41" s="13"/>
      <c r="I41" s="32"/>
    </row>
    <row r="42" spans="1:9" s="14" customFormat="1" x14ac:dyDescent="0.15">
      <c r="A42" s="12"/>
      <c r="B42" s="15" t="s">
        <v>18</v>
      </c>
      <c r="C42" s="35" t="str">
        <f>HYPERLINK("rule-file/kinki/ikeda.txt","池田市")</f>
        <v>池田市</v>
      </c>
      <c r="D42" s="22" t="s">
        <v>72</v>
      </c>
      <c r="E42" s="23"/>
      <c r="F42" s="28"/>
      <c r="G42" s="29"/>
      <c r="H42" s="13"/>
      <c r="I42" s="32"/>
    </row>
    <row r="43" spans="1:9" s="14" customFormat="1" x14ac:dyDescent="0.15">
      <c r="A43" s="12"/>
      <c r="B43" s="15" t="s">
        <v>18</v>
      </c>
      <c r="C43" s="35" t="str">
        <f>HYPERLINK("rule-file/kinki/suita.txt","吹田市")</f>
        <v>吹田市</v>
      </c>
      <c r="D43" s="22" t="s">
        <v>73</v>
      </c>
      <c r="E43" s="23"/>
      <c r="F43" s="28"/>
      <c r="G43" s="29"/>
      <c r="H43" s="13"/>
      <c r="I43" s="32"/>
    </row>
    <row r="44" spans="1:9" s="14" customFormat="1" x14ac:dyDescent="0.15">
      <c r="A44" s="12"/>
      <c r="B44" s="15" t="s">
        <v>21</v>
      </c>
      <c r="C44" s="35" t="str">
        <f>HYPERLINK("rule-file/kinki/izumiootsu.txt","泉大津市")</f>
        <v>泉大津市</v>
      </c>
      <c r="D44" s="22" t="s">
        <v>107</v>
      </c>
      <c r="E44" s="23"/>
      <c r="F44" s="28"/>
      <c r="G44" s="29"/>
      <c r="H44" s="13"/>
      <c r="I44" s="32"/>
    </row>
    <row r="45" spans="1:9" s="14" customFormat="1" x14ac:dyDescent="0.15">
      <c r="A45" s="12"/>
      <c r="B45" s="15" t="s">
        <v>21</v>
      </c>
      <c r="C45" s="35" t="str">
        <f>HYPERLINK("rule-file/kinki/takatsuki.txt","高槻市")</f>
        <v>高槻市</v>
      </c>
      <c r="D45" s="22" t="s">
        <v>53</v>
      </c>
      <c r="E45" s="23"/>
      <c r="F45" s="28"/>
      <c r="G45" s="29"/>
      <c r="H45" s="13"/>
      <c r="I45" s="32"/>
    </row>
    <row r="46" spans="1:9" s="14" customFormat="1" x14ac:dyDescent="0.15">
      <c r="A46" s="12"/>
      <c r="B46" s="15" t="s">
        <v>21</v>
      </c>
      <c r="C46" s="35" t="str">
        <f>HYPERLINK("rule-file/kinki/moriguchi.txt","守口市")</f>
        <v>守口市</v>
      </c>
      <c r="D46" s="22" t="s">
        <v>114</v>
      </c>
      <c r="E46" s="23"/>
      <c r="F46" s="28"/>
      <c r="G46" s="29"/>
      <c r="H46" s="13"/>
      <c r="I46" s="32"/>
    </row>
    <row r="47" spans="1:9" s="14" customFormat="1" x14ac:dyDescent="0.15">
      <c r="A47" s="12"/>
      <c r="B47" s="15" t="s">
        <v>21</v>
      </c>
      <c r="C47" s="35" t="str">
        <f>HYPERLINK("rule-file/kinki/hirakata.txt","枚方市")</f>
        <v>枚方市</v>
      </c>
      <c r="D47" s="22" t="s">
        <v>115</v>
      </c>
      <c r="E47" s="23"/>
      <c r="F47" s="28"/>
      <c r="G47" s="29"/>
      <c r="H47" s="13"/>
      <c r="I47" s="32"/>
    </row>
    <row r="48" spans="1:9" s="14" customFormat="1" x14ac:dyDescent="0.15">
      <c r="A48" s="12"/>
      <c r="B48" s="15" t="s">
        <v>21</v>
      </c>
      <c r="C48" s="35" t="str">
        <f>HYPERLINK("rule-file/kinki/yao.txt","八尾市")</f>
        <v>八尾市</v>
      </c>
      <c r="D48" s="22" t="s">
        <v>116</v>
      </c>
      <c r="E48" s="23"/>
      <c r="F48" s="28"/>
      <c r="G48" s="29"/>
      <c r="H48" s="13"/>
      <c r="I48" s="32"/>
    </row>
    <row r="49" spans="1:9" s="14" customFormat="1" x14ac:dyDescent="0.15">
      <c r="A49" s="12"/>
      <c r="B49" s="15" t="s">
        <v>21</v>
      </c>
      <c r="C49" s="35" t="str">
        <f>HYPERLINK("rule-file/kinki/tondabayashi.txt","富田林市")</f>
        <v>富田林市</v>
      </c>
      <c r="D49" s="22" t="s">
        <v>120</v>
      </c>
      <c r="E49" s="23"/>
      <c r="F49" s="28"/>
      <c r="G49" s="29"/>
      <c r="H49" s="13"/>
      <c r="I49" s="32"/>
    </row>
    <row r="50" spans="1:9" s="14" customFormat="1" ht="12.75" customHeight="1" x14ac:dyDescent="0.15">
      <c r="A50" s="12"/>
      <c r="B50" s="15" t="s">
        <v>22</v>
      </c>
      <c r="C50" s="35" t="str">
        <f>HYPERLINK("rule-file/kinki/kawachinagano.txt","河内長野市")</f>
        <v>河内長野市</v>
      </c>
      <c r="D50" s="22" t="s">
        <v>54</v>
      </c>
      <c r="E50" s="23"/>
      <c r="F50" s="28"/>
      <c r="G50" s="29"/>
      <c r="H50" s="13"/>
      <c r="I50" s="32"/>
    </row>
    <row r="51" spans="1:9" s="14" customFormat="1" ht="12.75" customHeight="1" x14ac:dyDescent="0.15">
      <c r="A51" s="12"/>
      <c r="B51" s="15" t="s">
        <v>102</v>
      </c>
      <c r="C51" s="35" t="str">
        <f>HYPERLINK("rule-file/kinki/daito.txt","大東市")</f>
        <v>大東市</v>
      </c>
      <c r="D51" s="22" t="s">
        <v>100</v>
      </c>
      <c r="E51" s="23"/>
      <c r="F51" s="28"/>
      <c r="G51" s="29"/>
      <c r="H51" s="13"/>
      <c r="I51" s="32"/>
    </row>
    <row r="52" spans="1:9" s="14" customFormat="1" ht="12.75" customHeight="1" x14ac:dyDescent="0.15">
      <c r="A52" s="12"/>
      <c r="B52" s="15" t="s">
        <v>21</v>
      </c>
      <c r="C52" s="35" t="str">
        <f>HYPERLINK("rule-file/kinki/izumi.txt","和泉市")</f>
        <v>和泉市</v>
      </c>
      <c r="D52" s="22" t="s">
        <v>108</v>
      </c>
      <c r="E52" s="23"/>
      <c r="F52" s="28"/>
      <c r="G52" s="29"/>
      <c r="H52" s="13"/>
      <c r="I52" s="32"/>
    </row>
    <row r="53" spans="1:9" s="14" customFormat="1" ht="12.75" customHeight="1" x14ac:dyDescent="0.15">
      <c r="A53" s="12"/>
      <c r="B53" s="15" t="s">
        <v>102</v>
      </c>
      <c r="C53" s="35" t="str">
        <f>HYPERLINK("rule-file/kinki/kashiwara.txt","柏原市")</f>
        <v>柏原市</v>
      </c>
      <c r="D53" s="22" t="s">
        <v>101</v>
      </c>
      <c r="E53" s="23"/>
      <c r="F53" s="28"/>
      <c r="G53" s="29"/>
      <c r="H53" s="13"/>
      <c r="I53" s="32"/>
    </row>
    <row r="54" spans="1:9" s="14" customFormat="1" x14ac:dyDescent="0.15">
      <c r="A54" s="12"/>
      <c r="B54" s="15" t="s">
        <v>18</v>
      </c>
      <c r="C54" s="35" t="str">
        <f>HYPERLINK("rule-file/kinki/kadoma.txt","門真市")</f>
        <v>門真市</v>
      </c>
      <c r="D54" s="22" t="s">
        <v>74</v>
      </c>
      <c r="E54" s="23"/>
      <c r="F54" s="28"/>
      <c r="G54" s="29"/>
      <c r="H54" s="13"/>
      <c r="I54" s="32"/>
    </row>
    <row r="55" spans="1:9" s="14" customFormat="1" x14ac:dyDescent="0.15">
      <c r="A55" s="12"/>
      <c r="B55" s="15" t="s">
        <v>21</v>
      </c>
      <c r="C55" s="35" t="str">
        <f>HYPERLINK("rule-file/kinki/fujiidera.txt","藤井寺市")</f>
        <v>藤井寺市</v>
      </c>
      <c r="D55" s="22" t="s">
        <v>121</v>
      </c>
      <c r="E55" s="23"/>
      <c r="F55" s="28"/>
      <c r="G55" s="29"/>
      <c r="H55" s="13"/>
      <c r="I55" s="32"/>
    </row>
    <row r="56" spans="1:9" s="14" customFormat="1" x14ac:dyDescent="0.15">
      <c r="A56" s="12"/>
      <c r="B56" s="15" t="s">
        <v>18</v>
      </c>
      <c r="C56" s="35" t="str">
        <f>HYPERLINK("rule-file/kinki/higashiosaka.txt","東大阪市")</f>
        <v>東大阪市</v>
      </c>
      <c r="D56" s="22" t="s">
        <v>75</v>
      </c>
      <c r="E56" s="23"/>
      <c r="F56" s="28"/>
      <c r="G56" s="29"/>
      <c r="H56" s="13"/>
      <c r="I56" s="32"/>
    </row>
    <row r="57" spans="1:9" s="14" customFormat="1" x14ac:dyDescent="0.15">
      <c r="A57" s="12"/>
      <c r="B57" s="15" t="s">
        <v>135</v>
      </c>
      <c r="C57" s="35" t="str">
        <f>HYPERLINK("rule-file/kinki/sennan.txt","泉南市")</f>
        <v>泉南市</v>
      </c>
      <c r="D57" s="22" t="s">
        <v>134</v>
      </c>
      <c r="E57" s="23"/>
      <c r="F57" s="28"/>
      <c r="G57" s="29"/>
      <c r="H57" s="13"/>
      <c r="I57" s="74"/>
    </row>
    <row r="58" spans="1:9" s="14" customFormat="1" x14ac:dyDescent="0.15">
      <c r="A58" s="12"/>
      <c r="B58" s="15" t="s">
        <v>21</v>
      </c>
      <c r="C58" s="35" t="str">
        <f>HYPERLINK("rule-file/kinki/shijonawate.pdf","四条畷市")</f>
        <v>四条畷市</v>
      </c>
      <c r="D58" s="22" t="s">
        <v>55</v>
      </c>
      <c r="E58" s="23"/>
      <c r="F58" s="28"/>
      <c r="G58" s="29"/>
      <c r="H58" s="13"/>
      <c r="I58" s="32"/>
    </row>
    <row r="59" spans="1:9" s="14" customFormat="1" x14ac:dyDescent="0.15">
      <c r="A59" s="12"/>
      <c r="B59" s="15" t="s">
        <v>102</v>
      </c>
      <c r="C59" s="35" t="str">
        <f>HYPERLINK("rule-file/kinki/osakasayama.txt","大阪狭山市")</f>
        <v>大阪狭山市</v>
      </c>
      <c r="D59" s="22" t="s">
        <v>103</v>
      </c>
      <c r="E59" s="23"/>
      <c r="F59" s="28"/>
      <c r="G59" s="29"/>
      <c r="H59" s="13"/>
      <c r="I59" s="32"/>
    </row>
    <row r="60" spans="1:9" s="14" customFormat="1" x14ac:dyDescent="0.15">
      <c r="A60" s="12"/>
      <c r="B60" s="15" t="s">
        <v>23</v>
      </c>
      <c r="C60" s="35" t="str">
        <f>HYPERLINK("rule-file/kinki/shimamotocho.txt","島本町")</f>
        <v>島本町</v>
      </c>
      <c r="D60" s="22" t="s">
        <v>56</v>
      </c>
      <c r="E60" s="23"/>
      <c r="F60" s="28"/>
      <c r="G60" s="29"/>
      <c r="H60" s="13"/>
      <c r="I60" s="32"/>
    </row>
    <row r="61" spans="1:9" s="14" customFormat="1" x14ac:dyDescent="0.15">
      <c r="A61" s="12"/>
      <c r="B61" s="15" t="s">
        <v>138</v>
      </c>
      <c r="C61" s="35" t="str">
        <f>HYPERLINK("rule-file/kinki/tadaokacho.txt","忠岡町")</f>
        <v>忠岡町</v>
      </c>
      <c r="D61" s="22" t="s">
        <v>139</v>
      </c>
      <c r="E61" s="23"/>
      <c r="F61" s="28"/>
      <c r="G61" s="29"/>
      <c r="H61" s="13"/>
      <c r="I61" s="76"/>
    </row>
    <row r="62" spans="1:9" s="14" customFormat="1" x14ac:dyDescent="0.15">
      <c r="A62" s="12"/>
      <c r="B62" s="15" t="s">
        <v>138</v>
      </c>
      <c r="C62" s="35" t="str">
        <f>HYPERLINK("rule-file/kinki/kumatoricho.txt","熊取町")</f>
        <v>熊取町</v>
      </c>
      <c r="D62" s="22" t="s">
        <v>140</v>
      </c>
      <c r="E62" s="23"/>
      <c r="F62" s="28"/>
      <c r="G62" s="29"/>
      <c r="H62" s="13"/>
      <c r="I62" s="76"/>
    </row>
    <row r="63" spans="1:9" s="14" customFormat="1" x14ac:dyDescent="0.15">
      <c r="A63" s="12"/>
      <c r="B63" s="15" t="s">
        <v>18</v>
      </c>
      <c r="C63" s="35" t="str">
        <f>HYPERLINK("rule-file/kinki/tajiricho.pdf","田尻町")</f>
        <v>田尻町</v>
      </c>
      <c r="D63" s="22" t="s">
        <v>57</v>
      </c>
      <c r="E63" s="23"/>
      <c r="F63" s="28"/>
      <c r="G63" s="29"/>
      <c r="H63" s="13"/>
      <c r="I63" s="32"/>
    </row>
    <row r="64" spans="1:9" s="14" customFormat="1" x14ac:dyDescent="0.15">
      <c r="A64" s="12"/>
      <c r="B64" s="15" t="s">
        <v>138</v>
      </c>
      <c r="C64" s="35" t="str">
        <f>HYPERLINK("rule-file/kinki/misakicho.txt","岬町")</f>
        <v>岬町</v>
      </c>
      <c r="D64" s="22" t="s">
        <v>141</v>
      </c>
      <c r="E64" s="23"/>
      <c r="F64" s="28"/>
      <c r="G64" s="29"/>
      <c r="H64" s="13"/>
      <c r="I64" s="76"/>
    </row>
    <row r="65" spans="1:9" s="14" customFormat="1" x14ac:dyDescent="0.15">
      <c r="A65" s="12"/>
      <c r="B65" s="15" t="s">
        <v>138</v>
      </c>
      <c r="C65" s="35" t="str">
        <f>HYPERLINK("rule-file/kinki/kanancho.txt","河南町")</f>
        <v>河南町</v>
      </c>
      <c r="D65" s="22" t="s">
        <v>142</v>
      </c>
      <c r="E65" s="23"/>
      <c r="F65" s="28"/>
      <c r="G65" s="29"/>
      <c r="H65" s="13"/>
      <c r="I65" s="76"/>
    </row>
    <row r="66" spans="1:9" s="14" customFormat="1" ht="12.75" customHeight="1" x14ac:dyDescent="0.15">
      <c r="A66" s="12"/>
      <c r="B66" s="37" t="s">
        <v>24</v>
      </c>
      <c r="C66" s="38" t="str">
        <f>HYPERLINK("rule-file/kinki/pref_hyogo.pdf","兵庫県")</f>
        <v>兵庫県</v>
      </c>
      <c r="D66" s="39" t="s">
        <v>76</v>
      </c>
      <c r="E66" s="40"/>
      <c r="F66" s="41"/>
      <c r="G66" s="42"/>
      <c r="H66" s="13"/>
      <c r="I66" s="32"/>
    </row>
    <row r="67" spans="1:9" s="14" customFormat="1" ht="12.75" customHeight="1" x14ac:dyDescent="0.15">
      <c r="A67" s="12"/>
      <c r="B67" s="15" t="s">
        <v>24</v>
      </c>
      <c r="C67" s="35" t="str">
        <f>HYPERLINK("rule-file/kinki/kobe.pdf","神戸市")</f>
        <v>神戸市</v>
      </c>
      <c r="D67" s="22" t="s">
        <v>77</v>
      </c>
      <c r="E67" s="23"/>
      <c r="F67" s="28"/>
      <c r="G67" s="29"/>
      <c r="H67" s="13"/>
      <c r="I67" s="32"/>
    </row>
    <row r="68" spans="1:9" s="14" customFormat="1" ht="12.75" customHeight="1" x14ac:dyDescent="0.15">
      <c r="A68" s="12"/>
      <c r="B68" s="15" t="s">
        <v>25</v>
      </c>
      <c r="C68" s="35" t="str">
        <f>HYPERLINK("rule-file/kinki/amagasaki.txt","尼崎市")</f>
        <v>尼崎市</v>
      </c>
      <c r="D68" s="22" t="s">
        <v>78</v>
      </c>
      <c r="E68" s="23"/>
      <c r="F68" s="28"/>
      <c r="G68" s="29"/>
      <c r="H68" s="13"/>
      <c r="I68" s="32"/>
    </row>
    <row r="69" spans="1:9" s="14" customFormat="1" ht="12.75" customHeight="1" x14ac:dyDescent="0.15">
      <c r="A69" s="12"/>
      <c r="B69" s="15" t="s">
        <v>25</v>
      </c>
      <c r="C69" s="35" t="str">
        <f>HYPERLINK("rule-file/kinki/ashiya.txt","芦屋市")</f>
        <v>芦屋市</v>
      </c>
      <c r="D69" s="22" t="s">
        <v>113</v>
      </c>
      <c r="E69" s="23"/>
      <c r="F69" s="28"/>
      <c r="G69" s="29"/>
      <c r="H69" s="13"/>
      <c r="I69" s="32"/>
    </row>
    <row r="70" spans="1:9" s="14" customFormat="1" ht="12.75" customHeight="1" x14ac:dyDescent="0.15">
      <c r="A70" s="12"/>
      <c r="B70" s="15" t="s">
        <v>24</v>
      </c>
      <c r="C70" s="35" t="str">
        <f>HYPERLINK("rule-file/kinki/ako.txt","赤穂市")</f>
        <v>赤穂市</v>
      </c>
      <c r="D70" s="22" t="s">
        <v>58</v>
      </c>
      <c r="E70" s="23"/>
      <c r="F70" s="28"/>
      <c r="G70" s="29"/>
      <c r="H70" s="13"/>
      <c r="I70" s="32"/>
    </row>
    <row r="71" spans="1:9" s="14" customFormat="1" x14ac:dyDescent="0.15">
      <c r="A71" s="12"/>
      <c r="B71" s="15" t="s">
        <v>24</v>
      </c>
      <c r="C71" s="35" t="str">
        <f>HYPERLINK("rule-file/kinki/takarazuka.txt","宝塚市")</f>
        <v>宝塚市</v>
      </c>
      <c r="D71" s="22" t="s">
        <v>59</v>
      </c>
      <c r="E71" s="23"/>
      <c r="F71" s="28"/>
      <c r="G71" s="29"/>
      <c r="H71" s="13"/>
      <c r="I71" s="32"/>
    </row>
    <row r="72" spans="1:9" s="14" customFormat="1" ht="12.75" customHeight="1" x14ac:dyDescent="0.15">
      <c r="A72" s="12"/>
      <c r="B72" s="15" t="s">
        <v>24</v>
      </c>
      <c r="C72" s="35" t="str">
        <f>HYPERLINK("rule-file/kinki/ono.pdf","小野市")</f>
        <v>小野市</v>
      </c>
      <c r="D72" s="22" t="s">
        <v>60</v>
      </c>
      <c r="E72" s="23"/>
      <c r="F72" s="28"/>
      <c r="G72" s="29"/>
      <c r="H72" s="13"/>
      <c r="I72" s="32"/>
    </row>
    <row r="73" spans="1:9" s="14" customFormat="1" ht="12.75" x14ac:dyDescent="0.15">
      <c r="A73" s="12"/>
      <c r="B73" s="15" t="s">
        <v>26</v>
      </c>
      <c r="C73" s="92" t="str">
        <f>HYPERLINK("rule-file/kinki/takacho.txt","多可町")</f>
        <v>多可町</v>
      </c>
      <c r="D73" s="101" t="s">
        <v>117</v>
      </c>
      <c r="E73" s="16" t="s">
        <v>27</v>
      </c>
      <c r="F73" s="21" t="s">
        <v>41</v>
      </c>
      <c r="G73" s="97"/>
      <c r="H73" s="109" t="s">
        <v>7</v>
      </c>
      <c r="I73" s="107">
        <v>38657</v>
      </c>
    </row>
    <row r="74" spans="1:9" s="14" customFormat="1" ht="25.5" x14ac:dyDescent="0.15">
      <c r="A74" s="12"/>
      <c r="B74" s="15" t="s">
        <v>24</v>
      </c>
      <c r="C74" s="96"/>
      <c r="D74" s="102"/>
      <c r="E74" s="36" t="str">
        <f>HYPERLINK("rule-file/kinki/kamicho.pdf","加美町")</f>
        <v>加美町</v>
      </c>
      <c r="F74" s="73" t="s">
        <v>8</v>
      </c>
      <c r="G74" s="99"/>
      <c r="H74" s="110"/>
      <c r="I74" s="112"/>
    </row>
    <row r="75" spans="1:9" s="14" customFormat="1" ht="12.75" x14ac:dyDescent="0.15">
      <c r="A75" s="12"/>
      <c r="B75" s="15" t="s">
        <v>28</v>
      </c>
      <c r="C75" s="93"/>
      <c r="D75" s="103"/>
      <c r="E75" s="16" t="s">
        <v>29</v>
      </c>
      <c r="F75" s="21" t="s">
        <v>5</v>
      </c>
      <c r="G75" s="98"/>
      <c r="H75" s="111"/>
      <c r="I75" s="113"/>
    </row>
    <row r="76" spans="1:9" s="14" customFormat="1" x14ac:dyDescent="0.15">
      <c r="A76" s="12"/>
      <c r="B76" s="37" t="s">
        <v>30</v>
      </c>
      <c r="C76" s="38" t="str">
        <f>HYPERLINK("rule-file/kinki/pref_nara.txt","奈良県")</f>
        <v>奈良県</v>
      </c>
      <c r="D76" s="39" t="s">
        <v>61</v>
      </c>
      <c r="E76" s="46"/>
      <c r="F76" s="44"/>
      <c r="G76" s="45"/>
      <c r="H76" s="13"/>
      <c r="I76" s="32"/>
    </row>
    <row r="77" spans="1:9" s="14" customFormat="1" ht="25.5" x14ac:dyDescent="0.15">
      <c r="A77" s="12"/>
      <c r="B77" s="15" t="s">
        <v>30</v>
      </c>
      <c r="C77" s="94" t="str">
        <f>HYPERLINK("rule-file/kinki/nara.pdf","奈良市")</f>
        <v>奈良市</v>
      </c>
      <c r="D77" s="122" t="s">
        <v>79</v>
      </c>
      <c r="E77" s="16" t="s">
        <v>31</v>
      </c>
      <c r="F77" s="21" t="s">
        <v>79</v>
      </c>
      <c r="G77" s="86" t="s">
        <v>40</v>
      </c>
      <c r="H77" s="109" t="s">
        <v>4</v>
      </c>
      <c r="I77" s="107">
        <v>38443</v>
      </c>
    </row>
    <row r="78" spans="1:9" s="14" customFormat="1" ht="12.75" x14ac:dyDescent="0.15">
      <c r="A78" s="12"/>
      <c r="B78" s="15" t="s">
        <v>44</v>
      </c>
      <c r="C78" s="100"/>
      <c r="D78" s="123"/>
      <c r="E78" s="16" t="s">
        <v>32</v>
      </c>
      <c r="F78" s="21" t="s">
        <v>41</v>
      </c>
      <c r="G78" s="87"/>
      <c r="H78" s="110"/>
      <c r="I78" s="112"/>
    </row>
    <row r="79" spans="1:9" s="14" customFormat="1" ht="12.75" x14ac:dyDescent="0.15">
      <c r="A79" s="12"/>
      <c r="B79" s="15" t="s">
        <v>44</v>
      </c>
      <c r="C79" s="95"/>
      <c r="D79" s="124"/>
      <c r="E79" s="16" t="s">
        <v>33</v>
      </c>
      <c r="F79" s="21" t="s">
        <v>41</v>
      </c>
      <c r="G79" s="88"/>
      <c r="H79" s="111"/>
      <c r="I79" s="113"/>
    </row>
    <row r="80" spans="1:9" s="14" customFormat="1" ht="12.75" customHeight="1" x14ac:dyDescent="0.15">
      <c r="A80" s="12"/>
      <c r="B80" s="15" t="s">
        <v>30</v>
      </c>
      <c r="C80" s="35" t="str">
        <f>HYPERLINK("rule-file/kinki/yamatotakada.txt","大和高田市")</f>
        <v>大和高田市</v>
      </c>
      <c r="D80" s="22" t="s">
        <v>62</v>
      </c>
      <c r="E80" s="23"/>
      <c r="F80" s="28"/>
      <c r="G80" s="29"/>
      <c r="H80" s="13"/>
      <c r="I80" s="32"/>
    </row>
    <row r="81" spans="1:9" s="14" customFormat="1" ht="12.75" customHeight="1" x14ac:dyDescent="0.15">
      <c r="A81" s="12"/>
      <c r="B81" s="15" t="s">
        <v>86</v>
      </c>
      <c r="C81" s="35" t="str">
        <f>HYPERLINK("rule-file/kinki/kashihara.txt","橿原市")</f>
        <v>橿原市</v>
      </c>
      <c r="D81" s="22" t="s">
        <v>87</v>
      </c>
      <c r="E81" s="23"/>
      <c r="F81" s="28"/>
      <c r="G81" s="29"/>
      <c r="H81" s="13"/>
      <c r="I81" s="32"/>
    </row>
    <row r="82" spans="1:9" s="14" customFormat="1" ht="12.75" customHeight="1" x14ac:dyDescent="0.15">
      <c r="A82" s="12"/>
      <c r="B82" s="15" t="s">
        <v>44</v>
      </c>
      <c r="C82" s="35" t="str">
        <f>HYPERLINK("rule-file/kinki/ikoma.pdf","生駒市")</f>
        <v>生駒市</v>
      </c>
      <c r="D82" s="22" t="s">
        <v>109</v>
      </c>
      <c r="E82" s="23"/>
      <c r="F82" s="28"/>
      <c r="G82" s="29"/>
      <c r="H82" s="13"/>
      <c r="I82" s="32"/>
    </row>
    <row r="83" spans="1:9" s="14" customFormat="1" x14ac:dyDescent="0.15">
      <c r="A83" s="12"/>
      <c r="B83" s="15" t="s">
        <v>30</v>
      </c>
      <c r="C83" s="35" t="str">
        <f>HYPERLINK("rule-file/kinki/igarugacho.txt","斑鳩町")</f>
        <v>斑鳩町</v>
      </c>
      <c r="D83" s="22" t="s">
        <v>63</v>
      </c>
      <c r="E83" s="23"/>
      <c r="F83" s="28"/>
      <c r="G83" s="29"/>
      <c r="H83" s="13"/>
      <c r="I83" s="32"/>
    </row>
    <row r="84" spans="1:9" s="17" customFormat="1" x14ac:dyDescent="0.15">
      <c r="A84" s="12"/>
      <c r="B84" s="37" t="s">
        <v>34</v>
      </c>
      <c r="C84" s="66" t="str">
        <f>HYPERLINK("rule-file/kinki/pref_wakayama.txt","和歌山県")</f>
        <v>和歌山県</v>
      </c>
      <c r="D84" s="39" t="s">
        <v>64</v>
      </c>
      <c r="E84" s="40"/>
      <c r="F84" s="41"/>
      <c r="G84" s="42"/>
      <c r="H84" s="13"/>
      <c r="I84" s="76"/>
    </row>
    <row r="85" spans="1:9" ht="14.25" thickBot="1" x14ac:dyDescent="0.2">
      <c r="B85" s="79" t="s">
        <v>143</v>
      </c>
      <c r="C85" s="81" t="str">
        <f>HYPERLINK("rule-file/kinki/kamitondacho.pdf","上富田町")</f>
        <v>上富田町</v>
      </c>
      <c r="D85" s="84" t="s">
        <v>144</v>
      </c>
      <c r="E85" s="80"/>
      <c r="F85" s="80"/>
      <c r="G85" s="85"/>
      <c r="H85" s="82"/>
      <c r="I85" s="83"/>
    </row>
    <row r="86" spans="1:9" x14ac:dyDescent="0.15">
      <c r="B86" s="6"/>
      <c r="C86" s="132"/>
      <c r="D86" s="133"/>
      <c r="E86" s="134"/>
      <c r="F86" s="134"/>
      <c r="G86" s="135"/>
      <c r="I86" s="5"/>
    </row>
    <row r="87" spans="1:9" ht="24" customHeight="1" x14ac:dyDescent="0.15">
      <c r="F87" s="47" t="s">
        <v>83</v>
      </c>
    </row>
    <row r="88" spans="1:9" ht="24" x14ac:dyDescent="0.15">
      <c r="F88" s="48" t="s">
        <v>82</v>
      </c>
    </row>
  </sheetData>
  <dataConsolidate/>
  <mergeCells count="41">
    <mergeCell ref="H77:H79"/>
    <mergeCell ref="I77:I79"/>
    <mergeCell ref="B1:F1"/>
    <mergeCell ref="D8:D9"/>
    <mergeCell ref="D12:D13"/>
    <mergeCell ref="D38:D39"/>
    <mergeCell ref="D73:D75"/>
    <mergeCell ref="D77:D79"/>
    <mergeCell ref="I32:I34"/>
    <mergeCell ref="C14:C17"/>
    <mergeCell ref="D14:D17"/>
    <mergeCell ref="C32:C34"/>
    <mergeCell ref="D32:D34"/>
    <mergeCell ref="C38:C39"/>
    <mergeCell ref="H14:H17"/>
    <mergeCell ref="H38:H39"/>
    <mergeCell ref="I38:I39"/>
    <mergeCell ref="H73:H75"/>
    <mergeCell ref="I73:I75"/>
    <mergeCell ref="H8:H9"/>
    <mergeCell ref="I8:I9"/>
    <mergeCell ref="H12:H13"/>
    <mergeCell ref="I12:I13"/>
    <mergeCell ref="I14:I17"/>
    <mergeCell ref="H32:H34"/>
    <mergeCell ref="H26:H31"/>
    <mergeCell ref="I26:I31"/>
    <mergeCell ref="G77:G79"/>
    <mergeCell ref="G12:G13"/>
    <mergeCell ref="G14:G17"/>
    <mergeCell ref="G32:G34"/>
    <mergeCell ref="C8:C9"/>
    <mergeCell ref="C12:C13"/>
    <mergeCell ref="C73:C75"/>
    <mergeCell ref="G8:G9"/>
    <mergeCell ref="G38:G39"/>
    <mergeCell ref="G73:G75"/>
    <mergeCell ref="C77:C79"/>
    <mergeCell ref="D26:D31"/>
    <mergeCell ref="C26:C31"/>
    <mergeCell ref="G26:G3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&amp;R&amp;A　&amp;P／&amp;N</oddFooter>
  </headerFooter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近畿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</dc:creator>
  <cp:lastModifiedBy>Hayashi</cp:lastModifiedBy>
  <cp:lastPrinted>2010-02-01T04:10:38Z</cp:lastPrinted>
  <dcterms:created xsi:type="dcterms:W3CDTF">2006-09-11T07:22:43Z</dcterms:created>
  <dcterms:modified xsi:type="dcterms:W3CDTF">2014-02-05T06:36:04Z</dcterms:modified>
</cp:coreProperties>
</file>