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715" windowHeight="8640"/>
  </bookViews>
  <sheets>
    <sheet name="九州、沖縄" sheetId="1" r:id="rId1"/>
  </sheets>
  <calcPr calcId="145621"/>
</workbook>
</file>

<file path=xl/calcChain.xml><?xml version="1.0" encoding="utf-8"?>
<calcChain xmlns="http://schemas.openxmlformats.org/spreadsheetml/2006/main">
  <c r="C255" i="1" l="1"/>
  <c r="C219" i="1"/>
  <c r="C218" i="1"/>
  <c r="C177" i="1"/>
  <c r="C171" i="1"/>
  <c r="C164" i="1"/>
  <c r="C49" i="1"/>
  <c r="C257" i="1"/>
  <c r="C254" i="1"/>
  <c r="C252" i="1"/>
  <c r="C230" i="1"/>
  <c r="C237" i="1"/>
  <c r="C258" i="1"/>
  <c r="C166" i="1"/>
  <c r="C143" i="1"/>
  <c r="C142" i="1"/>
  <c r="C101" i="1"/>
  <c r="C66" i="1"/>
  <c r="C61" i="1"/>
  <c r="C60" i="1"/>
  <c r="C59" i="1"/>
  <c r="C57" i="1"/>
  <c r="C37" i="1"/>
  <c r="C32" i="1"/>
  <c r="C69" i="1"/>
  <c r="C53" i="1"/>
  <c r="C253" i="1"/>
  <c r="C250" i="1"/>
  <c r="C243" i="1"/>
  <c r="E243" i="1"/>
  <c r="C217" i="1"/>
  <c r="E201" i="1"/>
  <c r="C149" i="1"/>
  <c r="C62" i="1"/>
  <c r="C55" i="1"/>
  <c r="E44" i="1"/>
  <c r="C44" i="1"/>
  <c r="C23" i="1"/>
  <c r="C20" i="1"/>
  <c r="C256" i="1"/>
  <c r="C246" i="1"/>
  <c r="C118" i="1"/>
  <c r="C91" i="1"/>
  <c r="E94" i="1"/>
  <c r="C56" i="1"/>
  <c r="C50" i="1"/>
  <c r="C21" i="1"/>
  <c r="C240" i="1"/>
  <c r="C251" i="1"/>
  <c r="C195" i="1"/>
  <c r="C247" i="1"/>
  <c r="E242" i="1"/>
  <c r="C213" i="1"/>
  <c r="C140" i="1"/>
  <c r="C122" i="1"/>
  <c r="C72" i="1"/>
  <c r="E74" i="1"/>
  <c r="C65" i="1"/>
  <c r="C41" i="1"/>
  <c r="C24" i="1"/>
  <c r="C14" i="1"/>
  <c r="C210" i="1"/>
  <c r="C194" i="1"/>
  <c r="C167" i="1"/>
  <c r="C155" i="1"/>
  <c r="C145" i="1"/>
  <c r="C130" i="1"/>
  <c r="C127" i="1"/>
  <c r="C108" i="1"/>
  <c r="C58" i="1"/>
  <c r="C35" i="1"/>
  <c r="C26" i="1"/>
  <c r="C202" i="1"/>
  <c r="C215" i="1"/>
  <c r="C174" i="1"/>
  <c r="C148" i="1"/>
  <c r="E95" i="1"/>
  <c r="E211" i="1"/>
  <c r="E237" i="1"/>
  <c r="E202" i="1"/>
  <c r="E189" i="1"/>
  <c r="C211" i="1"/>
  <c r="E45" i="1"/>
  <c r="E221" i="1"/>
  <c r="C249" i="1"/>
  <c r="C248" i="1"/>
  <c r="C221" i="1"/>
  <c r="C220" i="1"/>
  <c r="C207" i="1"/>
  <c r="E192" i="1"/>
  <c r="E190" i="1"/>
  <c r="E188" i="1"/>
  <c r="E187" i="1"/>
  <c r="E182" i="1"/>
  <c r="E180" i="1"/>
  <c r="C216" i="1"/>
  <c r="C197" i="1"/>
  <c r="C196" i="1"/>
  <c r="C190" i="1"/>
  <c r="C187" i="1"/>
  <c r="C180" i="1"/>
  <c r="C144" i="1"/>
  <c r="E104" i="1"/>
  <c r="E113" i="1"/>
  <c r="E82" i="1"/>
  <c r="C117" i="1"/>
  <c r="C113" i="1"/>
  <c r="C104" i="1"/>
  <c r="C103" i="1"/>
  <c r="C102" i="1"/>
  <c r="C95" i="1"/>
  <c r="C90" i="1"/>
  <c r="C85" i="1"/>
  <c r="C77" i="1"/>
  <c r="C76" i="1"/>
  <c r="C71" i="1"/>
  <c r="E46" i="1"/>
  <c r="C51" i="1"/>
  <c r="E51" i="1"/>
  <c r="E43" i="1"/>
  <c r="E33" i="1"/>
  <c r="C47" i="1"/>
  <c r="C48" i="1"/>
  <c r="C33" i="1"/>
  <c r="C31" i="1"/>
  <c r="C28" i="1"/>
  <c r="C27" i="1"/>
  <c r="C25" i="1"/>
  <c r="C22" i="1"/>
  <c r="C19" i="1"/>
  <c r="E14" i="1"/>
  <c r="C13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<sst xmlns="http://schemas.openxmlformats.org/spreadsheetml/2006/main" count="830" uniqueCount="401">
  <si>
    <t>宗像市男女共同参画推進条例
　（2004年4月1日施行）</t>
    <rPh sb="0" eb="3">
      <t>ムナカタシ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</si>
  <si>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八代市男女共同参画推進条例
　（2005年8月1日施行）</t>
    <rPh sb="0" eb="2">
      <t>ヤシロ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</si>
  <si>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玉名市男女共同参画推進条例
　（2005年12月27日施行）</t>
    <rPh sb="0" eb="3">
      <t>タマナシ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rPh sb="27" eb="29">
      <t>シコウ</t>
    </rPh>
    <phoneticPr fontId="3"/>
  </si>
  <si>
    <t>菊池市男女共同参画推進条例
　（2005年3月22日施行）</t>
    <rPh sb="0" eb="3">
      <t>キクチシ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</si>
  <si>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国東市男女共同参画推進条例
　（2006年3月31日施行）</t>
    <rPh sb="0" eb="3">
      <t>クニヒガシシ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</si>
  <si>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由布市男女共同参画推進条例
　（2005年10月1日施行）</t>
    <rPh sb="0" eb="2">
      <t>ユフ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</si>
  <si>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奄美市男女共同参画推進条例
　（2006年3月20日施行）</t>
    <rPh sb="0" eb="2">
      <t>アマミ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</si>
  <si>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久留米市</t>
    <rPh sb="0" eb="4">
      <t>クルメシ</t>
    </rPh>
    <phoneticPr fontId="3"/>
  </si>
  <si>
    <t>久留米市男女平等を進める条例
　（2003年4月1日施行）</t>
    <rPh sb="0" eb="4">
      <t>クルメシ</t>
    </rPh>
    <rPh sb="4" eb="6">
      <t>ダンジョ</t>
    </rPh>
    <rPh sb="6" eb="8">
      <t>ビョウドウ</t>
    </rPh>
    <rPh sb="9" eb="10">
      <t>スス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</si>
  <si>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田主丸町</t>
    <rPh sb="0" eb="1">
      <t>タ</t>
    </rPh>
    <rPh sb="1" eb="2">
      <t>ヌシ</t>
    </rPh>
    <rPh sb="2" eb="3">
      <t>マル</t>
    </rPh>
    <rPh sb="3" eb="4">
      <t>マチ</t>
    </rPh>
    <phoneticPr fontId="3"/>
  </si>
  <si>
    <t>福岡県</t>
    <phoneticPr fontId="3"/>
  </si>
  <si>
    <t>北野町</t>
    <rPh sb="0" eb="2">
      <t>キタノ</t>
    </rPh>
    <rPh sb="2" eb="3">
      <t>マチ</t>
    </rPh>
    <phoneticPr fontId="3"/>
  </si>
  <si>
    <t>福岡県</t>
    <phoneticPr fontId="3"/>
  </si>
  <si>
    <t>城島町</t>
    <rPh sb="0" eb="1">
      <t>ジョウ</t>
    </rPh>
    <rPh sb="1" eb="2">
      <t>シマ</t>
    </rPh>
    <rPh sb="2" eb="3">
      <t>マチ</t>
    </rPh>
    <phoneticPr fontId="3"/>
  </si>
  <si>
    <t>三潴町</t>
    <rPh sb="0" eb="3">
      <t>ミヅママチ</t>
    </rPh>
    <phoneticPr fontId="3"/>
  </si>
  <si>
    <t>飯塚市男女共同参画推進条例
　（2005年7月1日施行）</t>
    <rPh sb="0" eb="3">
      <t>イイヅカシ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</si>
  <si>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筑穂町</t>
    <rPh sb="0" eb="2">
      <t>チクホ</t>
    </rPh>
    <rPh sb="2" eb="3">
      <t>マチ</t>
    </rPh>
    <phoneticPr fontId="3"/>
  </si>
  <si>
    <t>穂波町</t>
    <rPh sb="0" eb="3">
      <t>ホナミマチ</t>
    </rPh>
    <phoneticPr fontId="3"/>
  </si>
  <si>
    <t>庄内町</t>
    <rPh sb="0" eb="3">
      <t>ショウナイマチ</t>
    </rPh>
    <phoneticPr fontId="3"/>
  </si>
  <si>
    <t>頴田町</t>
    <rPh sb="0" eb="2">
      <t>カイタ</t>
    </rPh>
    <rPh sb="2" eb="3">
      <t>マチ</t>
    </rPh>
    <phoneticPr fontId="3"/>
  </si>
  <si>
    <t>福岡県</t>
    <phoneticPr fontId="3"/>
  </si>
  <si>
    <t>福岡県</t>
    <phoneticPr fontId="3"/>
  </si>
  <si>
    <t>宗像市</t>
    <rPh sb="0" eb="3">
      <t>ムナカタシ</t>
    </rPh>
    <phoneticPr fontId="3"/>
  </si>
  <si>
    <t>玄海町</t>
    <rPh sb="0" eb="2">
      <t>ゲンカイ</t>
    </rPh>
    <rPh sb="2" eb="3">
      <t>マチ</t>
    </rPh>
    <phoneticPr fontId="3"/>
  </si>
  <si>
    <t>福間町男女がともに歩むまちづくり基本条例　（2002年4月1日施行）</t>
    <rPh sb="0" eb="3">
      <t>フクママチ</t>
    </rPh>
    <rPh sb="3" eb="5">
      <t>ダンジョ</t>
    </rPh>
    <rPh sb="9" eb="10">
      <t>アユ</t>
    </rPh>
    <rPh sb="16" eb="18">
      <t>キホン</t>
    </rPh>
    <rPh sb="18" eb="20">
      <t>ジョウレイ</t>
    </rPh>
    <rPh sb="26" eb="27">
      <t>ネン</t>
    </rPh>
    <rPh sb="28" eb="29">
      <t>ガツ</t>
    </rPh>
    <rPh sb="30" eb="31">
      <t>ニチ</t>
    </rPh>
    <rPh sb="31" eb="33">
      <t>セコウ</t>
    </rPh>
    <phoneticPr fontId="3"/>
  </si>
  <si>
    <t>津屋崎町</t>
    <rPh sb="0" eb="1">
      <t>ツ</t>
    </rPh>
    <rPh sb="1" eb="2">
      <t>ヤ</t>
    </rPh>
    <rPh sb="2" eb="3">
      <t>サキ</t>
    </rPh>
    <rPh sb="3" eb="4">
      <t>マチ</t>
    </rPh>
    <phoneticPr fontId="3"/>
  </si>
  <si>
    <t>福岡県</t>
    <phoneticPr fontId="3"/>
  </si>
  <si>
    <t>甘木市</t>
    <rPh sb="0" eb="3">
      <t>アマギシ</t>
    </rPh>
    <phoneticPr fontId="3"/>
  </si>
  <si>
    <t>杷木町</t>
    <rPh sb="0" eb="2">
      <t>ハキ</t>
    </rPh>
    <rPh sb="2" eb="3">
      <t>マチ</t>
    </rPh>
    <phoneticPr fontId="3"/>
  </si>
  <si>
    <t>夜須町</t>
    <rPh sb="0" eb="2">
      <t>ヤス</t>
    </rPh>
    <rPh sb="2" eb="3">
      <t>マチ</t>
    </rPh>
    <phoneticPr fontId="3"/>
  </si>
  <si>
    <t>佐賀県</t>
  </si>
  <si>
    <t>長崎県</t>
  </si>
  <si>
    <t>長崎市</t>
    <rPh sb="0" eb="3">
      <t>ナガサキシ</t>
    </rPh>
    <phoneticPr fontId="3"/>
  </si>
  <si>
    <t>香焼町</t>
    <rPh sb="0" eb="1">
      <t>コウ</t>
    </rPh>
    <rPh sb="1" eb="2">
      <t>ヤ</t>
    </rPh>
    <rPh sb="2" eb="3">
      <t>マチ</t>
    </rPh>
    <phoneticPr fontId="3"/>
  </si>
  <si>
    <t>長崎県</t>
    <phoneticPr fontId="3"/>
  </si>
  <si>
    <t>伊王島町</t>
    <rPh sb="0" eb="1">
      <t>イ</t>
    </rPh>
    <rPh sb="1" eb="2">
      <t>オウ</t>
    </rPh>
    <rPh sb="2" eb="3">
      <t>シマ</t>
    </rPh>
    <rPh sb="3" eb="4">
      <t>マチ</t>
    </rPh>
    <phoneticPr fontId="3"/>
  </si>
  <si>
    <t>長崎県</t>
    <phoneticPr fontId="3"/>
  </si>
  <si>
    <t>高島町</t>
    <rPh sb="0" eb="3">
      <t>タカシママチ</t>
    </rPh>
    <phoneticPr fontId="3"/>
  </si>
  <si>
    <t>野母崎町</t>
    <rPh sb="0" eb="1">
      <t>ノ</t>
    </rPh>
    <rPh sb="1" eb="2">
      <t>ハハ</t>
    </rPh>
    <rPh sb="2" eb="3">
      <t>サキ</t>
    </rPh>
    <rPh sb="3" eb="4">
      <t>マチ</t>
    </rPh>
    <phoneticPr fontId="3"/>
  </si>
  <si>
    <t>三和町男女共同参画推進条例
　（2002年9月19日施行）</t>
    <rPh sb="0" eb="3">
      <t>ミワマチ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</si>
  <si>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長崎県</t>
    <phoneticPr fontId="3"/>
  </si>
  <si>
    <t>外海町</t>
    <rPh sb="0" eb="2">
      <t>ソトウミ</t>
    </rPh>
    <rPh sb="2" eb="3">
      <t>マチ</t>
    </rPh>
    <phoneticPr fontId="3"/>
  </si>
  <si>
    <t>琴海町</t>
    <rPh sb="0" eb="1">
      <t>コト</t>
    </rPh>
    <rPh sb="1" eb="2">
      <t>ウミ</t>
    </rPh>
    <rPh sb="2" eb="3">
      <t>マチ</t>
    </rPh>
    <phoneticPr fontId="3"/>
  </si>
  <si>
    <t>長崎県</t>
    <rPh sb="0" eb="2">
      <t>ナガサキ</t>
    </rPh>
    <rPh sb="2" eb="3">
      <t>ケン</t>
    </rPh>
    <phoneticPr fontId="3"/>
  </si>
  <si>
    <t>佐世保市</t>
    <rPh sb="0" eb="4">
      <t>サセボシ</t>
    </rPh>
    <phoneticPr fontId="3"/>
  </si>
  <si>
    <t>千丁町</t>
    <rPh sb="0" eb="1">
      <t>セン</t>
    </rPh>
    <rPh sb="1" eb="2">
      <t>チョウ</t>
    </rPh>
    <rPh sb="2" eb="3">
      <t>マチ</t>
    </rPh>
    <phoneticPr fontId="3"/>
  </si>
  <si>
    <t>鏡町</t>
    <rPh sb="0" eb="2">
      <t>カガミマチ</t>
    </rPh>
    <phoneticPr fontId="3"/>
  </si>
  <si>
    <t>東陽村</t>
    <rPh sb="0" eb="3">
      <t>トウヨウムラ</t>
    </rPh>
    <phoneticPr fontId="3"/>
  </si>
  <si>
    <t>泉村</t>
    <rPh sb="0" eb="2">
      <t>イズミムラ</t>
    </rPh>
    <phoneticPr fontId="3"/>
  </si>
  <si>
    <t>玉名市男女共同参画推進条例
　（2004年4月1日施行）</t>
    <rPh sb="0" eb="3">
      <t>タマナシ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</si>
  <si>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都道府県</t>
    <rPh sb="0" eb="4">
      <t>トドウフケン</t>
    </rPh>
    <phoneticPr fontId="3"/>
  </si>
  <si>
    <t>基礎となった条例</t>
    <rPh sb="0" eb="2">
      <t>キソ</t>
    </rPh>
    <rPh sb="6" eb="8">
      <t>ジョウレイ</t>
    </rPh>
    <phoneticPr fontId="3"/>
  </si>
  <si>
    <t>合併の
方式</t>
    <rPh sb="0" eb="2">
      <t>ガッペイ</t>
    </rPh>
    <rPh sb="4" eb="6">
      <t>ホウシキ</t>
    </rPh>
    <phoneticPr fontId="3"/>
  </si>
  <si>
    <t>合併期日</t>
    <rPh sb="0" eb="2">
      <t>ガッペイ</t>
    </rPh>
    <rPh sb="2" eb="4">
      <t>キジツ</t>
    </rPh>
    <phoneticPr fontId="3"/>
  </si>
  <si>
    <t>編入</t>
    <rPh sb="0" eb="2">
      <t>ヘンニュウ</t>
    </rPh>
    <phoneticPr fontId="3"/>
  </si>
  <si>
    <t>なし</t>
    <phoneticPr fontId="3"/>
  </si>
  <si>
    <t>なし</t>
    <phoneticPr fontId="3"/>
  </si>
  <si>
    <t>なし</t>
    <phoneticPr fontId="3"/>
  </si>
  <si>
    <t>なし</t>
    <phoneticPr fontId="3"/>
  </si>
  <si>
    <t>新設</t>
    <rPh sb="0" eb="2">
      <t>シンセツ</t>
    </rPh>
    <phoneticPr fontId="3"/>
  </si>
  <si>
    <t>なし</t>
    <phoneticPr fontId="3"/>
  </si>
  <si>
    <t>福岡県</t>
  </si>
  <si>
    <t>福岡県</t>
    <rPh sb="0" eb="2">
      <t>フクオカ</t>
    </rPh>
    <rPh sb="2" eb="3">
      <t>ケン</t>
    </rPh>
    <phoneticPr fontId="3"/>
  </si>
  <si>
    <t>湯布院町男女共同参画推進条例
　（2002年4月1日施行）</t>
    <rPh sb="0" eb="3">
      <t>ユフイン</t>
    </rPh>
    <rPh sb="3" eb="4">
      <t>マチ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</si>
  <si>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福岡県男女共同参画推進条例　　（2001年10月19日施行）</t>
    <rPh sb="0" eb="3">
      <t>フクオカケン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rPh sb="27" eb="29">
      <t>セコウ</t>
    </rPh>
    <phoneticPr fontId="3"/>
  </si>
  <si>
    <t>大牟田市男女共同参画推進条例　　（2006年4月1日施行）</t>
    <rPh sb="0" eb="4">
      <t>オオムタシ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</si>
  <si>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直方市男女共同参画推進条例　　（2003年7月11日施行）</t>
    <rPh sb="0" eb="1">
      <t>ナオ</t>
    </rPh>
    <rPh sb="1" eb="2">
      <t>カタ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</si>
  <si>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田川市男女共同参画推進条例　　（2004年8月1日施行）</t>
    <rPh sb="0" eb="3">
      <t>タガワシ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</si>
  <si>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行橋市男女共同参画を推進する条例　　（2004年4月1日施行）</t>
    <rPh sb="0" eb="1">
      <t>ユ</t>
    </rPh>
    <rPh sb="1" eb="2">
      <t>ハシ</t>
    </rPh>
    <rPh sb="2" eb="3">
      <t>シ</t>
    </rPh>
    <rPh sb="3" eb="9">
      <t>サンカク</t>
    </rPh>
    <rPh sb="10" eb="12">
      <t>スイシン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</si>
  <si>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筑紫野市男女共同参画推進条例　　（2006年4月1日施行）</t>
    <rPh sb="0" eb="4">
      <t>チクシノシ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</si>
  <si>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大野城市男女共同参画条例　　（2006年4月1日施行、一部2007年4月1日施行）</t>
    <rPh sb="0" eb="4">
      <t>オオノジョウシ</t>
    </rPh>
    <rPh sb="4" eb="10">
      <t>サンカク</t>
    </rPh>
    <rPh sb="10" eb="12">
      <t>ジョウレイ</t>
    </rPh>
    <rPh sb="19" eb="20">
      <t>ネン</t>
    </rPh>
    <rPh sb="21" eb="22">
      <t>ガツ</t>
    </rPh>
    <rPh sb="23" eb="24">
      <t>ニチ</t>
    </rPh>
    <rPh sb="24" eb="26">
      <t>セコウ</t>
    </rPh>
    <rPh sb="27" eb="29">
      <t>イチブ</t>
    </rPh>
    <rPh sb="33" eb="34">
      <t>ネン</t>
    </rPh>
    <rPh sb="35" eb="36">
      <t>ガツ</t>
    </rPh>
    <rPh sb="37" eb="38">
      <t>ニチ</t>
    </rPh>
    <rPh sb="38" eb="40">
      <t>セコウ</t>
    </rPh>
    <phoneticPr fontId="3"/>
  </si>
  <si>
    <t>古賀市男女平等をめざす基本条例　　（2005年4月1日施行）</t>
    <rPh sb="0" eb="3">
      <t>コガシ</t>
    </rPh>
    <rPh sb="3" eb="5">
      <t>ダンジョ</t>
    </rPh>
    <rPh sb="5" eb="7">
      <t>ビョウドウ</t>
    </rPh>
    <rPh sb="11" eb="13">
      <t>キホン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</si>
  <si>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新規</t>
    <rPh sb="0" eb="2">
      <t>シンキ</t>
    </rPh>
    <phoneticPr fontId="3"/>
  </si>
  <si>
    <t>なし</t>
    <phoneticPr fontId="3"/>
  </si>
  <si>
    <t>自治体名</t>
    <rPh sb="0" eb="2">
      <t>ジチ</t>
    </rPh>
    <rPh sb="2" eb="3">
      <t>タイ</t>
    </rPh>
    <rPh sb="3" eb="4">
      <t>メイ</t>
    </rPh>
    <phoneticPr fontId="3"/>
  </si>
  <si>
    <t>現行条例</t>
    <rPh sb="0" eb="2">
      <t>ゲンコウ</t>
    </rPh>
    <rPh sb="2" eb="4">
      <t>ジョウレイ</t>
    </rPh>
    <phoneticPr fontId="3"/>
  </si>
  <si>
    <t>合併した自治体</t>
    <rPh sb="0" eb="2">
      <t>ガッペイ</t>
    </rPh>
    <rPh sb="4" eb="6">
      <t>ジチ</t>
    </rPh>
    <rPh sb="6" eb="7">
      <t>タイ</t>
    </rPh>
    <phoneticPr fontId="3"/>
  </si>
  <si>
    <t>久留米市条例</t>
    <rPh sb="0" eb="4">
      <t>クルメシ</t>
    </rPh>
    <rPh sb="4" eb="6">
      <t>ジョウレイ</t>
    </rPh>
    <phoneticPr fontId="3"/>
  </si>
  <si>
    <t>長崎市条例</t>
    <rPh sb="0" eb="3">
      <t>ナガサキシ</t>
    </rPh>
    <rPh sb="3" eb="5">
      <t>ジョウレイ</t>
    </rPh>
    <phoneticPr fontId="3"/>
  </si>
  <si>
    <t>佐世保市条例</t>
    <rPh sb="0" eb="4">
      <t>サセボシ</t>
    </rPh>
    <rPh sb="4" eb="6">
      <t>ジョウレイ</t>
    </rPh>
    <phoneticPr fontId="3"/>
  </si>
  <si>
    <t>旧八代市条例</t>
    <rPh sb="0" eb="1">
      <t>キュウ</t>
    </rPh>
    <rPh sb="1" eb="3">
      <t>ヤシロ</t>
    </rPh>
    <rPh sb="3" eb="4">
      <t>シ</t>
    </rPh>
    <rPh sb="4" eb="6">
      <t>ジョウレイ</t>
    </rPh>
    <phoneticPr fontId="3"/>
  </si>
  <si>
    <t>旧玉名市条例</t>
    <rPh sb="0" eb="1">
      <t>キュウ</t>
    </rPh>
    <rPh sb="1" eb="4">
      <t>タマナシ</t>
    </rPh>
    <rPh sb="4" eb="6">
      <t>ジョウレイ</t>
    </rPh>
    <phoneticPr fontId="3"/>
  </si>
  <si>
    <t>旧菊池市条例</t>
    <rPh sb="0" eb="1">
      <t>キュウ</t>
    </rPh>
    <rPh sb="1" eb="4">
      <t>キクチシ</t>
    </rPh>
    <rPh sb="4" eb="6">
      <t>ジョウレイ</t>
    </rPh>
    <phoneticPr fontId="3"/>
  </si>
  <si>
    <t>延岡市条例</t>
    <rPh sb="0" eb="3">
      <t>ノベオカシ</t>
    </rPh>
    <rPh sb="3" eb="5">
      <t>ジョウレイ</t>
    </rPh>
    <phoneticPr fontId="3"/>
  </si>
  <si>
    <t>旧小林市条例</t>
    <rPh sb="0" eb="1">
      <t>キュウ</t>
    </rPh>
    <rPh sb="1" eb="3">
      <t>コバヤシ</t>
    </rPh>
    <rPh sb="3" eb="4">
      <t>シ</t>
    </rPh>
    <rPh sb="4" eb="6">
      <t>ジョウレイ</t>
    </rPh>
    <phoneticPr fontId="3"/>
  </si>
  <si>
    <t>旧川内市条例</t>
    <rPh sb="0" eb="1">
      <t>キュウ</t>
    </rPh>
    <rPh sb="1" eb="4">
      <t>センダイシ</t>
    </rPh>
    <rPh sb="4" eb="6">
      <t>ジョウレイ</t>
    </rPh>
    <phoneticPr fontId="3"/>
  </si>
  <si>
    <t>岱明町</t>
    <rPh sb="0" eb="2">
      <t>タイメイ</t>
    </rPh>
    <rPh sb="2" eb="3">
      <t>マチ</t>
    </rPh>
    <phoneticPr fontId="3"/>
  </si>
  <si>
    <t>横島町</t>
    <rPh sb="0" eb="2">
      <t>ヨコシマ</t>
    </rPh>
    <rPh sb="2" eb="3">
      <t>マチ</t>
    </rPh>
    <phoneticPr fontId="3"/>
  </si>
  <si>
    <t>天水町</t>
    <rPh sb="0" eb="2">
      <t>テンスイ</t>
    </rPh>
    <rPh sb="2" eb="3">
      <t>マチ</t>
    </rPh>
    <phoneticPr fontId="3"/>
  </si>
  <si>
    <t>菊池市男女共同参画推進条例
　（2004年4月1日施行）</t>
    <rPh sb="0" eb="3">
      <t>キクチシ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</si>
  <si>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七城町</t>
    <rPh sb="0" eb="1">
      <t>ナナ</t>
    </rPh>
    <rPh sb="1" eb="2">
      <t>シロ</t>
    </rPh>
    <rPh sb="2" eb="3">
      <t>マチ</t>
    </rPh>
    <phoneticPr fontId="3"/>
  </si>
  <si>
    <t>旭志村</t>
    <rPh sb="0" eb="1">
      <t>アサヒ</t>
    </rPh>
    <rPh sb="1" eb="2">
      <t>シ</t>
    </rPh>
    <rPh sb="2" eb="3">
      <t>ムラ</t>
    </rPh>
    <phoneticPr fontId="3"/>
  </si>
  <si>
    <t>泗水町</t>
    <rPh sb="0" eb="3">
      <t>シスイマチ</t>
    </rPh>
    <phoneticPr fontId="3"/>
  </si>
  <si>
    <t>大分県</t>
  </si>
  <si>
    <t>国見町男女共同参画推進条例
　（2004年4月1日施行）</t>
    <rPh sb="0" eb="2">
      <t>クニミ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</si>
  <si>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国東町</t>
    <rPh sb="0" eb="3">
      <t>クニサキマチ</t>
    </rPh>
    <phoneticPr fontId="3"/>
  </si>
  <si>
    <t>武蔵町男女共同参画推進条例
　（2002年9月24日施行）</t>
    <rPh sb="0" eb="3">
      <t>ムサシマチ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</si>
  <si>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大分県</t>
    <phoneticPr fontId="3"/>
  </si>
  <si>
    <t>安岐町</t>
    <rPh sb="0" eb="2">
      <t>アキ</t>
    </rPh>
    <rPh sb="2" eb="3">
      <t>マチ</t>
    </rPh>
    <phoneticPr fontId="3"/>
  </si>
  <si>
    <t>挾間町男女共同参画推進条例
　（2003年7月1日施行）</t>
    <rPh sb="0" eb="3">
      <t>ハサママチ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</si>
  <si>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庄内町男女共同参画推進条例
　（2003年4月1日施行）</t>
    <rPh sb="0" eb="3">
      <t>ショウナイマチ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</si>
  <si>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三重町男女共同参画推進条例
　（2003年4月1日施行）</t>
    <rPh sb="0" eb="2">
      <t>ミエ</t>
    </rPh>
    <rPh sb="2" eb="3">
      <t>チョウ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</si>
  <si>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清川村</t>
    <rPh sb="0" eb="3">
      <t>キヨカワムラ</t>
    </rPh>
    <phoneticPr fontId="3"/>
  </si>
  <si>
    <t>緒方町男女共同参画推進条例
　（2004年3月23日施行）</t>
    <rPh sb="0" eb="3">
      <t>オガタマチ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</si>
  <si>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朝地町</t>
    <rPh sb="0" eb="1">
      <t>アサ</t>
    </rPh>
    <rPh sb="1" eb="2">
      <t>チ</t>
    </rPh>
    <rPh sb="2" eb="3">
      <t>マチ</t>
    </rPh>
    <phoneticPr fontId="3"/>
  </si>
  <si>
    <t>大分県</t>
    <phoneticPr fontId="3"/>
  </si>
  <si>
    <t>大野町</t>
    <rPh sb="0" eb="3">
      <t>オオノマチ</t>
    </rPh>
    <phoneticPr fontId="3"/>
  </si>
  <si>
    <t>千歳村</t>
    <rPh sb="0" eb="3">
      <t>チトセムラ</t>
    </rPh>
    <phoneticPr fontId="3"/>
  </si>
  <si>
    <t>犬飼町</t>
    <rPh sb="0" eb="2">
      <t>イヌカイ</t>
    </rPh>
    <rPh sb="2" eb="3">
      <t>マチ</t>
    </rPh>
    <phoneticPr fontId="3"/>
  </si>
  <si>
    <t>宮崎県</t>
  </si>
  <si>
    <t>宮崎県</t>
    <phoneticPr fontId="3"/>
  </si>
  <si>
    <t>宮崎市</t>
    <rPh sb="0" eb="3">
      <t>ミヤザキシ</t>
    </rPh>
    <phoneticPr fontId="3"/>
  </si>
  <si>
    <t>佐土原町</t>
    <rPh sb="0" eb="1">
      <t>サ</t>
    </rPh>
    <rPh sb="1" eb="2">
      <t>ツチ</t>
    </rPh>
    <rPh sb="2" eb="3">
      <t>ハラ</t>
    </rPh>
    <rPh sb="3" eb="4">
      <t>マチ</t>
    </rPh>
    <phoneticPr fontId="3"/>
  </si>
  <si>
    <t>宮崎県</t>
    <phoneticPr fontId="3"/>
  </si>
  <si>
    <t>田野町</t>
    <rPh sb="0" eb="2">
      <t>タノ</t>
    </rPh>
    <rPh sb="2" eb="3">
      <t>マチ</t>
    </rPh>
    <phoneticPr fontId="3"/>
  </si>
  <si>
    <t>宮崎県</t>
    <phoneticPr fontId="3"/>
  </si>
  <si>
    <t>高岡町</t>
    <rPh sb="0" eb="2">
      <t>タカオカ</t>
    </rPh>
    <rPh sb="2" eb="3">
      <t>マチ</t>
    </rPh>
    <phoneticPr fontId="3"/>
  </si>
  <si>
    <t>山之口町</t>
    <rPh sb="0" eb="3">
      <t>ヤマノクチ</t>
    </rPh>
    <rPh sb="3" eb="4">
      <t>マチ</t>
    </rPh>
    <phoneticPr fontId="3"/>
  </si>
  <si>
    <t>高城町</t>
    <rPh sb="0" eb="2">
      <t>タカシロ</t>
    </rPh>
    <rPh sb="2" eb="3">
      <t>マチ</t>
    </rPh>
    <phoneticPr fontId="3"/>
  </si>
  <si>
    <t>宮崎県</t>
    <phoneticPr fontId="3"/>
  </si>
  <si>
    <t>山田町</t>
    <rPh sb="0" eb="3">
      <t>ヤマダマチ</t>
    </rPh>
    <phoneticPr fontId="3"/>
  </si>
  <si>
    <t>高崎町</t>
    <rPh sb="0" eb="2">
      <t>タカサキ</t>
    </rPh>
    <rPh sb="2" eb="3">
      <t>マチ</t>
    </rPh>
    <phoneticPr fontId="3"/>
  </si>
  <si>
    <t>延岡市</t>
    <rPh sb="0" eb="3">
      <t>ノベオカシ</t>
    </rPh>
    <phoneticPr fontId="3"/>
  </si>
  <si>
    <t>延岡市男女共同参画推進条例
　（2004年4月1日施行）</t>
    <rPh sb="0" eb="3">
      <t>ノベオカシ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</si>
  <si>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北方町</t>
    <rPh sb="0" eb="3">
      <t>キタカタマチ</t>
    </rPh>
    <phoneticPr fontId="3"/>
  </si>
  <si>
    <t>北浦町</t>
    <rPh sb="0" eb="2">
      <t>キタウラ</t>
    </rPh>
    <rPh sb="2" eb="3">
      <t>マチ</t>
    </rPh>
    <phoneticPr fontId="3"/>
  </si>
  <si>
    <t>須木村</t>
    <rPh sb="0" eb="2">
      <t>スキ</t>
    </rPh>
    <rPh sb="2" eb="3">
      <t>ムラ</t>
    </rPh>
    <phoneticPr fontId="3"/>
  </si>
  <si>
    <t>鹿児島県</t>
  </si>
  <si>
    <t>鹿児島県</t>
    <rPh sb="0" eb="4">
      <t>カゴシマケン</t>
    </rPh>
    <phoneticPr fontId="3"/>
  </si>
  <si>
    <t>名瀬市男女共同参画推進条例
　（2005年4月1日施行）</t>
    <rPh sb="0" eb="2">
      <t>ナセ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</si>
  <si>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住用村</t>
    <rPh sb="0" eb="1">
      <t>ス</t>
    </rPh>
    <rPh sb="1" eb="2">
      <t>ヨウ</t>
    </rPh>
    <rPh sb="2" eb="3">
      <t>ムラ</t>
    </rPh>
    <phoneticPr fontId="3"/>
  </si>
  <si>
    <t>鹿児島県</t>
    <phoneticPr fontId="3"/>
  </si>
  <si>
    <t>笠利町</t>
    <rPh sb="0" eb="2">
      <t>カサリ</t>
    </rPh>
    <rPh sb="2" eb="3">
      <t>マチ</t>
    </rPh>
    <phoneticPr fontId="3"/>
  </si>
  <si>
    <t>川内市男女共同参画基本条例
　（2002年12月1日施行）</t>
    <rPh sb="0" eb="3">
      <t>センダイシ</t>
    </rPh>
    <rPh sb="3" eb="9">
      <t>サンカク</t>
    </rPh>
    <rPh sb="9" eb="11">
      <t>キホン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</si>
  <si>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樋脇町</t>
    <rPh sb="0" eb="1">
      <t>トイ</t>
    </rPh>
    <rPh sb="1" eb="2">
      <t>ワキ</t>
    </rPh>
    <rPh sb="2" eb="3">
      <t>マチ</t>
    </rPh>
    <phoneticPr fontId="3"/>
  </si>
  <si>
    <t>入来町</t>
    <rPh sb="0" eb="2">
      <t>イリキ</t>
    </rPh>
    <rPh sb="2" eb="3">
      <t>マチ</t>
    </rPh>
    <phoneticPr fontId="3"/>
  </si>
  <si>
    <t>東郷町</t>
    <rPh sb="0" eb="3">
      <t>トウゴウチョウ</t>
    </rPh>
    <phoneticPr fontId="3"/>
  </si>
  <si>
    <t>祁答院町</t>
    <rPh sb="0" eb="4">
      <t>ケドウインチョウ</t>
    </rPh>
    <phoneticPr fontId="3"/>
  </si>
  <si>
    <t>里村</t>
    <rPh sb="0" eb="2">
      <t>サトムラ</t>
    </rPh>
    <phoneticPr fontId="3"/>
  </si>
  <si>
    <t>上甑村</t>
    <rPh sb="0" eb="2">
      <t>カミコシキ</t>
    </rPh>
    <rPh sb="2" eb="3">
      <t>ムラ</t>
    </rPh>
    <phoneticPr fontId="3"/>
  </si>
  <si>
    <t>下甑村</t>
    <rPh sb="0" eb="1">
      <t>シタ</t>
    </rPh>
    <rPh sb="1" eb="2">
      <t>コシキ</t>
    </rPh>
    <rPh sb="2" eb="3">
      <t>ムラ</t>
    </rPh>
    <phoneticPr fontId="3"/>
  </si>
  <si>
    <t>鹿島村</t>
    <rPh sb="0" eb="2">
      <t>カシマ</t>
    </rPh>
    <rPh sb="2" eb="3">
      <t>ムラ</t>
    </rPh>
    <phoneticPr fontId="3"/>
  </si>
  <si>
    <t>沖縄県</t>
  </si>
  <si>
    <t>なし</t>
    <phoneticPr fontId="3"/>
  </si>
  <si>
    <t>福岡県</t>
    <phoneticPr fontId="3"/>
  </si>
  <si>
    <t>長崎県</t>
    <phoneticPr fontId="3"/>
  </si>
  <si>
    <t>大分県</t>
    <phoneticPr fontId="3"/>
  </si>
  <si>
    <t>宮崎県</t>
    <phoneticPr fontId="3"/>
  </si>
  <si>
    <t>鹿児島県</t>
    <phoneticPr fontId="3"/>
  </si>
  <si>
    <t>太宰府市男女共同参画推進条例　　（2006年4月1日施行）</t>
    <rPh sb="0" eb="3">
      <t>ダザイフ</t>
    </rPh>
    <rPh sb="3" eb="4">
      <t>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</si>
  <si>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大島村</t>
    <rPh sb="0" eb="3">
      <t>オオシマムラ</t>
    </rPh>
    <phoneticPr fontId="3"/>
  </si>
  <si>
    <t>福津市男女がともに歩むまちづくり基本条例
　（2005年1月24日施行）</t>
    <rPh sb="0" eb="1">
      <t>フク</t>
    </rPh>
    <rPh sb="1" eb="3">
      <t>ツシ</t>
    </rPh>
    <rPh sb="3" eb="5">
      <t>ダンジョ</t>
    </rPh>
    <rPh sb="9" eb="10">
      <t>アユ</t>
    </rPh>
    <rPh sb="16" eb="18">
      <t>キホン</t>
    </rPh>
    <rPh sb="18" eb="20">
      <t>ジョウレイ</t>
    </rPh>
    <rPh sb="27" eb="28">
      <t>ネン</t>
    </rPh>
    <rPh sb="29" eb="30">
      <t>ガツ</t>
    </rPh>
    <rPh sb="32" eb="33">
      <t>ニチ</t>
    </rPh>
    <rPh sb="33" eb="35">
      <t>セコウ</t>
    </rPh>
    <phoneticPr fontId="3"/>
  </si>
  <si>
    <t>長崎県男女共同参画推進条例　　（2002年4月1日施行）</t>
    <rPh sb="0" eb="3">
      <t>ナガサキケン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</si>
  <si>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熊本県男女共同参画推進条例　　（2002年4月1日施行）</t>
    <rPh sb="0" eb="3">
      <t>クマモトケン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</si>
  <si>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水俣市男女共同参画まちづくり条例　　（2005年11月1日施行）</t>
    <rPh sb="0" eb="3">
      <t>ミナマタシ</t>
    </rPh>
    <rPh sb="3" eb="9">
      <t>サンカク</t>
    </rPh>
    <rPh sb="14" eb="16">
      <t>ジョウレイ</t>
    </rPh>
    <rPh sb="23" eb="24">
      <t>ネン</t>
    </rPh>
    <rPh sb="26" eb="27">
      <t>ガツ</t>
    </rPh>
    <rPh sb="28" eb="29">
      <t>ニチ</t>
    </rPh>
    <rPh sb="29" eb="31">
      <t>セコウ</t>
    </rPh>
    <phoneticPr fontId="3"/>
  </si>
  <si>
    <t>宇土市男女共同参画推進条例　　（2004年7月1日施行）</t>
    <rPh sb="0" eb="2">
      <t>ウド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</si>
  <si>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大分県男女共同参画推進条例　　（2002年4月1日施行、一部6月1日施行）</t>
    <rPh sb="0" eb="3">
      <t>オオイタケン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4" eb="36">
      <t>セコウ</t>
    </rPh>
    <phoneticPr fontId="3"/>
  </si>
  <si>
    <t>豊後大野市男女共同参画推進条例
　（2005年7月19日施行）</t>
    <rPh sb="0" eb="2">
      <t>ブンゴ</t>
    </rPh>
    <rPh sb="2" eb="5">
      <t>オオノシ</t>
    </rPh>
    <rPh sb="5" eb="11">
      <t>サンカク</t>
    </rPh>
    <rPh sb="11" eb="13">
      <t>スイシン</t>
    </rPh>
    <rPh sb="13" eb="15">
      <t>ジョウレイ</t>
    </rPh>
    <rPh sb="22" eb="23">
      <t>ネン</t>
    </rPh>
    <rPh sb="24" eb="25">
      <t>ガツ</t>
    </rPh>
    <rPh sb="27" eb="28">
      <t>ニチ</t>
    </rPh>
    <rPh sb="28" eb="30">
      <t>セコウ</t>
    </rPh>
    <phoneticPr fontId="3"/>
  </si>
  <si>
    <t>宮崎市男女共同参画社会づくり推進条例
　（2006年1月1日施行）</t>
    <rPh sb="0" eb="3">
      <t>ミヤザキシ</t>
    </rPh>
    <rPh sb="3" eb="9">
      <t>サンカク</t>
    </rPh>
    <rPh sb="9" eb="11">
      <t>シャカイ</t>
    </rPh>
    <rPh sb="14" eb="16">
      <t>スイシン</t>
    </rPh>
    <rPh sb="16" eb="18">
      <t>ジョウレイ</t>
    </rPh>
    <rPh sb="25" eb="26">
      <t>ネン</t>
    </rPh>
    <rPh sb="27" eb="28">
      <t>ガツ</t>
    </rPh>
    <rPh sb="29" eb="30">
      <t>ニチ</t>
    </rPh>
    <rPh sb="30" eb="32">
      <t>セコウ</t>
    </rPh>
    <phoneticPr fontId="3"/>
  </si>
  <si>
    <t>西都市男女共同参画推進条例　　（2004年4月1日施行）</t>
    <rPh sb="0" eb="1">
      <t>ニシ</t>
    </rPh>
    <rPh sb="1" eb="2">
      <t>ト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</si>
  <si>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鹿児島県男女共同参画推進条例　　（2002年1月1日施行）</t>
    <rPh sb="0" eb="4">
      <t>カゴシマケン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</si>
  <si>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薩摩川内市男女共同参画基本条例
　（2005年4月1日施行）</t>
    <rPh sb="0" eb="2">
      <t>サツマ</t>
    </rPh>
    <rPh sb="2" eb="5">
      <t>センダイシ</t>
    </rPh>
    <rPh sb="5" eb="11">
      <t>サンカク</t>
    </rPh>
    <rPh sb="11" eb="13">
      <t>キホン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</si>
  <si>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沖縄県男女共同参画推進条例　　（2003年4月1日施行）</t>
    <rPh sb="0" eb="3">
      <t>オキナワケン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</si>
  <si>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那覇市男女共同参画推進条例　　（2005年4月1日施行）</t>
    <rPh sb="0" eb="3">
      <t>ナハシ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</si>
  <si>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佐世保市男女共同参画によるまちづくり条例　（2006年3月2日施行、一部6月1日施行）</t>
    <rPh sb="0" eb="4">
      <t>サセボシ</t>
    </rPh>
    <rPh sb="4" eb="10">
      <t>サンカク</t>
    </rPh>
    <rPh sb="18" eb="20">
      <t>ジョウレイ</t>
    </rPh>
    <rPh sb="26" eb="27">
      <t>ネン</t>
    </rPh>
    <rPh sb="28" eb="29">
      <t>ガツ</t>
    </rPh>
    <rPh sb="30" eb="31">
      <t>ニチ</t>
    </rPh>
    <rPh sb="31" eb="33">
      <t>セコウ</t>
    </rPh>
    <rPh sb="34" eb="36">
      <t>イチブ</t>
    </rPh>
    <rPh sb="37" eb="38">
      <t>ガツ</t>
    </rPh>
    <rPh sb="39" eb="40">
      <t>ニチ</t>
    </rPh>
    <rPh sb="40" eb="42">
      <t>セコウ</t>
    </rPh>
    <phoneticPr fontId="3"/>
  </si>
  <si>
    <t>吉井町</t>
    <rPh sb="0" eb="3">
      <t>ヨシイチョウ</t>
    </rPh>
    <phoneticPr fontId="3"/>
  </si>
  <si>
    <t>世知原町</t>
    <rPh sb="0" eb="2">
      <t>セチ</t>
    </rPh>
    <rPh sb="2" eb="3">
      <t>ハラ</t>
    </rPh>
    <rPh sb="3" eb="4">
      <t>マチ</t>
    </rPh>
    <phoneticPr fontId="3"/>
  </si>
  <si>
    <t>熊本県</t>
  </si>
  <si>
    <t>八代市男女共同参画推進条例
　（2002年4月1日施行）</t>
    <rPh sb="0" eb="2">
      <t>ヤシロ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</si>
  <si>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熊本県</t>
    <rPh sb="0" eb="2">
      <t>クマモト</t>
    </rPh>
    <phoneticPr fontId="3"/>
  </si>
  <si>
    <t>坂本村</t>
    <rPh sb="0" eb="2">
      <t>サカモト</t>
    </rPh>
    <rPh sb="2" eb="3">
      <t>ムラ</t>
    </rPh>
    <phoneticPr fontId="3"/>
  </si>
  <si>
    <t>北九州市男女共同参画の形成の推進に関する条例　　（2002年4月1日施行、改正6月24日）</t>
    <rPh sb="0" eb="4">
      <t>キタキュウシュウシ</t>
    </rPh>
    <rPh sb="4" eb="10">
      <t>サンカク</t>
    </rPh>
    <rPh sb="11" eb="13">
      <t>ケイセイ</t>
    </rPh>
    <rPh sb="14" eb="16">
      <t>スイシン</t>
    </rPh>
    <rPh sb="17" eb="18">
      <t>カン</t>
    </rPh>
    <rPh sb="20" eb="22">
      <t>ジョウレイ</t>
    </rPh>
    <rPh sb="29" eb="30">
      <t>ネン</t>
    </rPh>
    <rPh sb="31" eb="32">
      <t>ガツ</t>
    </rPh>
    <rPh sb="33" eb="34">
      <t>ニチ</t>
    </rPh>
    <rPh sb="34" eb="36">
      <t>セコウ</t>
    </rPh>
    <rPh sb="37" eb="39">
      <t>カイセイ</t>
    </rPh>
    <rPh sb="40" eb="41">
      <t>ガツ</t>
    </rPh>
    <rPh sb="43" eb="44">
      <t>ニチ</t>
    </rPh>
    <phoneticPr fontId="3"/>
  </si>
  <si>
    <t>福岡市男女共同参画を推進する条例　　（2004年4月1日施行、一部10月1日施行）</t>
    <rPh sb="0" eb="3">
      <t>フクオカシ</t>
    </rPh>
    <rPh sb="3" eb="9">
      <t>サンカク</t>
    </rPh>
    <rPh sb="10" eb="12">
      <t>スイシン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rPh sb="31" eb="33">
      <t>イチブ</t>
    </rPh>
    <rPh sb="35" eb="36">
      <t>ガツ</t>
    </rPh>
    <rPh sb="37" eb="38">
      <t>ニチ</t>
    </rPh>
    <rPh sb="38" eb="40">
      <t>セコウ</t>
    </rPh>
    <phoneticPr fontId="3"/>
  </si>
  <si>
    <t>八女市男女共同参画のまちづくり条例　　（2004年4月1日施行、一部7月1日施行）</t>
    <rPh sb="0" eb="3">
      <t>ヤメシ</t>
    </rPh>
    <rPh sb="3" eb="9">
      <t>サンカク</t>
    </rPh>
    <rPh sb="15" eb="17">
      <t>ジョウレイ</t>
    </rPh>
    <rPh sb="24" eb="25">
      <t>ネン</t>
    </rPh>
    <rPh sb="26" eb="27">
      <t>ガツ</t>
    </rPh>
    <rPh sb="28" eb="29">
      <t>ニチ</t>
    </rPh>
    <rPh sb="29" eb="31">
      <t>セコウ</t>
    </rPh>
    <rPh sb="32" eb="34">
      <t>イチブ</t>
    </rPh>
    <rPh sb="35" eb="36">
      <t>ガツ</t>
    </rPh>
    <rPh sb="37" eb="38">
      <t>ニチ</t>
    </rPh>
    <rPh sb="38" eb="40">
      <t>セコウ</t>
    </rPh>
    <phoneticPr fontId="3"/>
  </si>
  <si>
    <t>旧福間町条例</t>
    <rPh sb="0" eb="1">
      <t>キュウ</t>
    </rPh>
    <rPh sb="1" eb="4">
      <t>フクママチ</t>
    </rPh>
    <rPh sb="4" eb="6">
      <t>ジョウレイ</t>
    </rPh>
    <phoneticPr fontId="3"/>
  </si>
  <si>
    <t>那珂川町男女共同参画推進条例　　（2005年4月1日施行、一部2006年4月1日施行）</t>
    <rPh sb="0" eb="3">
      <t>ナカガワ</t>
    </rPh>
    <rPh sb="3" eb="4">
      <t>マチ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5" eb="36">
      <t>ネン</t>
    </rPh>
    <rPh sb="37" eb="38">
      <t>ガツ</t>
    </rPh>
    <rPh sb="39" eb="40">
      <t>ニチ</t>
    </rPh>
    <rPh sb="40" eb="42">
      <t>セコウ</t>
    </rPh>
    <phoneticPr fontId="3"/>
  </si>
  <si>
    <t>岡垣町男女共同参画～ともに支えあい、ともに輝く～まちづくり条例　　（2004年3月25日施行）</t>
    <rPh sb="0" eb="2">
      <t>オカガキ</t>
    </rPh>
    <rPh sb="2" eb="3">
      <t>マチ</t>
    </rPh>
    <rPh sb="3" eb="9">
      <t>サンカク</t>
    </rPh>
    <rPh sb="13" eb="14">
      <t>ササ</t>
    </rPh>
    <rPh sb="21" eb="22">
      <t>カガヤ</t>
    </rPh>
    <rPh sb="29" eb="31">
      <t>ジョウレイ</t>
    </rPh>
    <rPh sb="38" eb="39">
      <t>ネン</t>
    </rPh>
    <rPh sb="40" eb="41">
      <t>ガツ</t>
    </rPh>
    <rPh sb="43" eb="44">
      <t>ニチ</t>
    </rPh>
    <rPh sb="44" eb="46">
      <t>セコウ</t>
    </rPh>
    <phoneticPr fontId="3"/>
  </si>
  <si>
    <t>筑前町男女共同参画推進条例
　（2006年4月1日施行、一部10月1日施行）</t>
    <rPh sb="0" eb="2">
      <t>チクゼン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</si>
  <si>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佐賀県男女共同参画推進条例　　（2001年10月9日施行、一部2002年6月1日施行）</t>
    <rPh sb="0" eb="3">
      <t>サガケン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5" eb="36">
      <t>ネン</t>
    </rPh>
    <rPh sb="37" eb="38">
      <t>ガツ</t>
    </rPh>
    <rPh sb="39" eb="40">
      <t>ニチ</t>
    </rPh>
    <rPh sb="40" eb="42">
      <t>セコウ</t>
    </rPh>
    <phoneticPr fontId="3"/>
  </si>
  <si>
    <t>長崎市男女共同参画推進条例
　（2002年10月1日施行、一部12月1日施行）</t>
    <rPh sb="0" eb="3">
      <t>ナガサキシ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3" eb="34">
      <t>ガツ</t>
    </rPh>
    <rPh sb="35" eb="36">
      <t>ニチ</t>
    </rPh>
    <rPh sb="36" eb="38">
      <t>セコウ</t>
    </rPh>
    <phoneticPr fontId="3"/>
  </si>
  <si>
    <t>長崎市男女共同参画推進条例　（2002年10月1日施行、一部12月1日施行）</t>
    <rPh sb="0" eb="3">
      <t>ナガサキシ</t>
    </rPh>
    <rPh sb="3" eb="9">
      <t>サンカク</t>
    </rPh>
    <rPh sb="9" eb="11">
      <t>スイシン</t>
    </rPh>
    <rPh sb="11" eb="13">
      <t>ジョウレイ</t>
    </rPh>
    <rPh sb="19" eb="20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</si>
  <si>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佐世保市男女共同参画によるまちづくり条例
　（2006年3月2日施行、一部6月1日施行）</t>
    <rPh sb="0" eb="4">
      <t>サセボシ</t>
    </rPh>
    <rPh sb="4" eb="10">
      <t>サンカク</t>
    </rPh>
    <rPh sb="18" eb="20">
      <t>ジョウレイ</t>
    </rPh>
    <rPh sb="27" eb="28">
      <t>ネン</t>
    </rPh>
    <rPh sb="29" eb="30">
      <t>ガツ</t>
    </rPh>
    <rPh sb="31" eb="32">
      <t>ニチ</t>
    </rPh>
    <rPh sb="32" eb="34">
      <t>セコウ</t>
    </rPh>
    <rPh sb="35" eb="37">
      <t>イチブ</t>
    </rPh>
    <rPh sb="38" eb="39">
      <t>ガツ</t>
    </rPh>
    <rPh sb="40" eb="41">
      <t>ニチ</t>
    </rPh>
    <rPh sb="41" eb="43">
      <t>セコウ</t>
    </rPh>
    <phoneticPr fontId="3"/>
  </si>
  <si>
    <t>宮崎県男女共同参画推進条例　　（2003年4月1日施行、一部10月1日施行）</t>
    <rPh sb="0" eb="3">
      <t>ミヤザキケン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</si>
  <si>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都城市男女共同参画社会づくり条例
　（2006年10月1日施行）</t>
    <rPh sb="0" eb="3">
      <t>ミヤコノジョウシ</t>
    </rPh>
    <rPh sb="3" eb="9">
      <t>サンカク</t>
    </rPh>
    <rPh sb="9" eb="11">
      <t>シャカイ</t>
    </rPh>
    <rPh sb="14" eb="16">
      <t>ジョウレイ</t>
    </rPh>
    <rPh sb="23" eb="24">
      <t>ネン</t>
    </rPh>
    <rPh sb="26" eb="27">
      <t>ガツ</t>
    </rPh>
    <rPh sb="28" eb="29">
      <t>ニチ</t>
    </rPh>
    <rPh sb="29" eb="31">
      <t>セコウ</t>
    </rPh>
    <phoneticPr fontId="3"/>
  </si>
  <si>
    <t>都城市男女共同参画社会づくり条例
　（2004年4月1日施行）</t>
    <rPh sb="0" eb="3">
      <t>ミヤコノジョウシ</t>
    </rPh>
    <rPh sb="3" eb="9">
      <t>サンカク</t>
    </rPh>
    <rPh sb="9" eb="11">
      <t>シャカイ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</si>
  <si>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小林市男女共同参画推進条例
　（2006年3月20日施行）</t>
    <rPh sb="0" eb="2">
      <t>コバヤシ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</si>
  <si>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小林市男女共同参画推進条例
　（2005年4月1日施行）</t>
    <rPh sb="0" eb="2">
      <t>コバヤシ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</si>
  <si>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宮崎市条例</t>
    <rPh sb="0" eb="3">
      <t>ミヤザキシ</t>
    </rPh>
    <rPh sb="3" eb="5">
      <t>ジョウレイ</t>
    </rPh>
    <phoneticPr fontId="3"/>
  </si>
  <si>
    <t>男女共同参画条例の一覧　（平成の大合併期までの廃止条例を含む）　　　【九州・沖縄】</t>
    <rPh sb="0" eb="6">
      <t>サンカク</t>
    </rPh>
    <rPh sb="6" eb="8">
      <t>ジョウレイ</t>
    </rPh>
    <rPh sb="9" eb="11">
      <t>イチラン</t>
    </rPh>
    <rPh sb="13" eb="15">
      <t>ヘイセイ</t>
    </rPh>
    <rPh sb="16" eb="19">
      <t>ダイガッペイ</t>
    </rPh>
    <rPh sb="19" eb="20">
      <t>キ</t>
    </rPh>
    <rPh sb="23" eb="25">
      <t>ハイシ</t>
    </rPh>
    <rPh sb="25" eb="27">
      <t>ジョウレイ</t>
    </rPh>
    <rPh sb="28" eb="29">
      <t>フク</t>
    </rPh>
    <rPh sb="35" eb="37">
      <t>キュウシュウ</t>
    </rPh>
    <rPh sb="38" eb="40">
      <t>オキナワ</t>
    </rPh>
    <phoneticPr fontId="3"/>
  </si>
  <si>
    <t>旧自治体の条例</t>
    <rPh sb="0" eb="1">
      <t>キュウ</t>
    </rPh>
    <rPh sb="1" eb="3">
      <t>ジチ</t>
    </rPh>
    <rPh sb="3" eb="4">
      <t>タイ</t>
    </rPh>
    <rPh sb="5" eb="7">
      <t>ジョウレイ</t>
    </rPh>
    <phoneticPr fontId="3"/>
  </si>
  <si>
    <t>*ライトブルー：旧自治体条例の内容が新条例にほぼ受け継がれたもの</t>
    <rPh sb="8" eb="9">
      <t>キュウ</t>
    </rPh>
    <rPh sb="9" eb="12">
      <t>ジチタイ</t>
    </rPh>
    <rPh sb="12" eb="14">
      <t>ジョウレイ</t>
    </rPh>
    <rPh sb="15" eb="17">
      <t>ナイヨウ</t>
    </rPh>
    <rPh sb="18" eb="21">
      <t>シンジョウレイ</t>
    </rPh>
    <rPh sb="24" eb="25">
      <t>ウ</t>
    </rPh>
    <rPh sb="26" eb="27">
      <t>ツ</t>
    </rPh>
    <phoneticPr fontId="3"/>
  </si>
  <si>
    <t>三輪町男女がともに支えあうまちづくり推進条例　（2003年1月1日施行）</t>
    <rPh sb="0" eb="3">
      <t>ミワマチ</t>
    </rPh>
    <rPh sb="3" eb="5">
      <t>ダンジョ</t>
    </rPh>
    <rPh sb="9" eb="10">
      <t>ササ</t>
    </rPh>
    <rPh sb="18" eb="20">
      <t>スイシン</t>
    </rPh>
    <rPh sb="20" eb="22">
      <t>ジョウレイ</t>
    </rPh>
    <rPh sb="28" eb="29">
      <t>ネン</t>
    </rPh>
    <rPh sb="30" eb="31">
      <t>ガツ</t>
    </rPh>
    <rPh sb="32" eb="33">
      <t>ニチ</t>
    </rPh>
    <rPh sb="33" eb="35">
      <t>セコウ</t>
    </rPh>
    <phoneticPr fontId="3"/>
  </si>
  <si>
    <t>朝倉町男女共同参画まちづくり推進条例
　（2004年4月1日施行）</t>
    <rPh sb="0" eb="3">
      <t>アサクラチョウ</t>
    </rPh>
    <rPh sb="3" eb="9">
      <t>サンカク</t>
    </rPh>
    <rPh sb="14" eb="16">
      <t>スイシン</t>
    </rPh>
    <rPh sb="16" eb="18">
      <t>ジョウレイ</t>
    </rPh>
    <rPh sb="25" eb="26">
      <t>ネン</t>
    </rPh>
    <rPh sb="27" eb="28">
      <t>ガツ</t>
    </rPh>
    <rPh sb="29" eb="30">
      <t>ニチ</t>
    </rPh>
    <rPh sb="30" eb="32">
      <t>セコウ</t>
    </rPh>
    <phoneticPr fontId="3"/>
  </si>
  <si>
    <t>なし</t>
    <phoneticPr fontId="3"/>
  </si>
  <si>
    <t>宇久町</t>
    <rPh sb="0" eb="2">
      <t>ウク</t>
    </rPh>
    <rPh sb="2" eb="3">
      <t>チョウ</t>
    </rPh>
    <phoneticPr fontId="3"/>
  </si>
  <si>
    <t>小佐々町</t>
    <rPh sb="0" eb="1">
      <t>コ</t>
    </rPh>
    <rPh sb="1" eb="3">
      <t>ササ</t>
    </rPh>
    <rPh sb="3" eb="4">
      <t>マチ</t>
    </rPh>
    <phoneticPr fontId="3"/>
  </si>
  <si>
    <t>*ブルー：旧自治体条例が完全になくなったもの</t>
    <rPh sb="5" eb="6">
      <t>キュウ</t>
    </rPh>
    <rPh sb="6" eb="9">
      <t>ジチタイ</t>
    </rPh>
    <rPh sb="9" eb="11">
      <t>ジョウレイ</t>
    </rPh>
    <rPh sb="12" eb="14">
      <t>カンゼン</t>
    </rPh>
    <phoneticPr fontId="3"/>
  </si>
  <si>
    <t>荒尾市男女が共に生きる社会づくり推進条例　　（2004年4月1日施行）</t>
    <rPh sb="0" eb="3">
      <t>アラオシ</t>
    </rPh>
    <rPh sb="3" eb="5">
      <t>ダンジョ</t>
    </rPh>
    <rPh sb="6" eb="7">
      <t>トモ</t>
    </rPh>
    <rPh sb="8" eb="9">
      <t>イ</t>
    </rPh>
    <rPh sb="11" eb="13">
      <t>シャカイ</t>
    </rPh>
    <rPh sb="16" eb="18">
      <t>スイシン</t>
    </rPh>
    <rPh sb="18" eb="20">
      <t>ジョウレイ</t>
    </rPh>
    <rPh sb="27" eb="28">
      <t>ネン</t>
    </rPh>
    <rPh sb="29" eb="30">
      <t>ガツ</t>
    </rPh>
    <rPh sb="31" eb="32">
      <t>ニチ</t>
    </rPh>
    <rPh sb="32" eb="34">
      <t>セコウ</t>
    </rPh>
    <phoneticPr fontId="3"/>
  </si>
  <si>
    <t>別府市男女共同参画推進条例　　（2006年3月8日施行）</t>
    <rPh sb="0" eb="3">
      <t>ベップシ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</si>
  <si>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杵築市</t>
    <rPh sb="0" eb="3">
      <t>キツキシ</t>
    </rPh>
    <phoneticPr fontId="3"/>
  </si>
  <si>
    <t>山香町</t>
    <rPh sb="0" eb="3">
      <t>ヤマガマチ</t>
    </rPh>
    <phoneticPr fontId="3"/>
  </si>
  <si>
    <t>大田村</t>
    <rPh sb="0" eb="3">
      <t>オオタムラ</t>
    </rPh>
    <phoneticPr fontId="3"/>
  </si>
  <si>
    <t>なし</t>
    <phoneticPr fontId="3"/>
  </si>
  <si>
    <t>杵築市男女共同参画推進条例
　（2006年3月24日施行）</t>
    <rPh sb="0" eb="3">
      <t>キツキシ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</si>
  <si>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串間市男女共同参画推進条例　　（2006年4月1日施行）</t>
    <rPh sb="0" eb="3">
      <t>クシマシ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</si>
  <si>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春日市男女共同参画を推進する条例　　（2006年12月12日施行、一部2007年4月1日施行）</t>
    <rPh sb="0" eb="3">
      <t>カスガシ</t>
    </rPh>
    <rPh sb="3" eb="9">
      <t>サンカク</t>
    </rPh>
    <rPh sb="10" eb="12">
      <t>スイシン</t>
    </rPh>
    <rPh sb="14" eb="16">
      <t>ジョウレイ</t>
    </rPh>
    <rPh sb="23" eb="24">
      <t>ネン</t>
    </rPh>
    <rPh sb="26" eb="27">
      <t>ガツ</t>
    </rPh>
    <rPh sb="29" eb="30">
      <t>ニチ</t>
    </rPh>
    <rPh sb="30" eb="32">
      <t>セコウ</t>
    </rPh>
    <rPh sb="33" eb="35">
      <t>イチブ</t>
    </rPh>
    <rPh sb="39" eb="40">
      <t>ネン</t>
    </rPh>
    <rPh sb="41" eb="42">
      <t>ガツ</t>
    </rPh>
    <rPh sb="43" eb="44">
      <t>ニチ</t>
    </rPh>
    <rPh sb="44" eb="46">
      <t>セコウ</t>
    </rPh>
    <phoneticPr fontId="3"/>
  </si>
  <si>
    <t>吉井町</t>
    <rPh sb="0" eb="2">
      <t>ヨシイ</t>
    </rPh>
    <rPh sb="2" eb="3">
      <t>チョウ</t>
    </rPh>
    <phoneticPr fontId="3"/>
  </si>
  <si>
    <t>浮羽町</t>
    <rPh sb="0" eb="3">
      <t>ウキハマチ</t>
    </rPh>
    <phoneticPr fontId="3"/>
  </si>
  <si>
    <t>うきは市男女共同参画推進条例
　（2006年6月30日施行）</t>
    <rPh sb="3" eb="4">
      <t>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6" eb="27">
      <t>ニチ</t>
    </rPh>
    <rPh sb="27" eb="29">
      <t>セコウ</t>
    </rPh>
    <phoneticPr fontId="3"/>
  </si>
  <si>
    <t>糸田町男女共同参画推進条例　　（2006年9月20日施行）</t>
    <rPh sb="0" eb="3">
      <t>イトダマチ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</si>
  <si>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山鹿市</t>
    <rPh sb="0" eb="3">
      <t>ヤマガシ</t>
    </rPh>
    <phoneticPr fontId="3"/>
  </si>
  <si>
    <t>鹿北町</t>
    <rPh sb="0" eb="2">
      <t>カホク</t>
    </rPh>
    <rPh sb="2" eb="3">
      <t>チョウ</t>
    </rPh>
    <phoneticPr fontId="3"/>
  </si>
  <si>
    <t>菊鹿町</t>
    <rPh sb="0" eb="1">
      <t>キク</t>
    </rPh>
    <rPh sb="1" eb="2">
      <t>シカ</t>
    </rPh>
    <rPh sb="2" eb="3">
      <t>マチ</t>
    </rPh>
    <phoneticPr fontId="3"/>
  </si>
  <si>
    <t>鹿本町</t>
    <rPh sb="0" eb="1">
      <t>シカ</t>
    </rPh>
    <rPh sb="1" eb="2">
      <t>モト</t>
    </rPh>
    <rPh sb="2" eb="3">
      <t>チョウ</t>
    </rPh>
    <phoneticPr fontId="3"/>
  </si>
  <si>
    <t>鹿央町</t>
    <rPh sb="0" eb="2">
      <t>カオウ</t>
    </rPh>
    <rPh sb="2" eb="3">
      <t>マチ</t>
    </rPh>
    <phoneticPr fontId="3"/>
  </si>
  <si>
    <t>山鹿市男女共同参画推進条例
　（2006年10月1日施行）</t>
    <rPh sb="0" eb="3">
      <t>ヤマガシ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</si>
  <si>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一の宮町</t>
    <rPh sb="0" eb="1">
      <t>イチ</t>
    </rPh>
    <rPh sb="2" eb="3">
      <t>ミヤ</t>
    </rPh>
    <rPh sb="3" eb="4">
      <t>マチ</t>
    </rPh>
    <phoneticPr fontId="3"/>
  </si>
  <si>
    <t>阿蘇町</t>
    <rPh sb="0" eb="3">
      <t>アソマチ</t>
    </rPh>
    <phoneticPr fontId="3"/>
  </si>
  <si>
    <t>波野町</t>
    <rPh sb="0" eb="2">
      <t>ナミノ</t>
    </rPh>
    <rPh sb="2" eb="3">
      <t>マチ</t>
    </rPh>
    <phoneticPr fontId="3"/>
  </si>
  <si>
    <t>本渡市</t>
    <rPh sb="0" eb="1">
      <t>ホン</t>
    </rPh>
    <rPh sb="1" eb="2">
      <t>ト</t>
    </rPh>
    <rPh sb="2" eb="3">
      <t>シ</t>
    </rPh>
    <phoneticPr fontId="3"/>
  </si>
  <si>
    <t>牛深市</t>
    <rPh sb="0" eb="1">
      <t>ウシ</t>
    </rPh>
    <rPh sb="1" eb="2">
      <t>フカ</t>
    </rPh>
    <rPh sb="2" eb="3">
      <t>シ</t>
    </rPh>
    <phoneticPr fontId="3"/>
  </si>
  <si>
    <t>有明町</t>
    <rPh sb="0" eb="3">
      <t>アリアケチョウ</t>
    </rPh>
    <phoneticPr fontId="3"/>
  </si>
  <si>
    <t>御所浦町</t>
    <rPh sb="0" eb="2">
      <t>ゴショ</t>
    </rPh>
    <rPh sb="2" eb="3">
      <t>ウラ</t>
    </rPh>
    <rPh sb="3" eb="4">
      <t>マチ</t>
    </rPh>
    <phoneticPr fontId="3"/>
  </si>
  <si>
    <t>倉岳町</t>
    <rPh sb="0" eb="1">
      <t>クラ</t>
    </rPh>
    <rPh sb="1" eb="2">
      <t>ガク</t>
    </rPh>
    <rPh sb="2" eb="3">
      <t>チョウ</t>
    </rPh>
    <phoneticPr fontId="3"/>
  </si>
  <si>
    <t>栖本町</t>
    <rPh sb="0" eb="2">
      <t>スモト</t>
    </rPh>
    <rPh sb="2" eb="3">
      <t>マチ</t>
    </rPh>
    <phoneticPr fontId="3"/>
  </si>
  <si>
    <t>新和町</t>
    <rPh sb="0" eb="3">
      <t>シンワチョウ</t>
    </rPh>
    <phoneticPr fontId="3"/>
  </si>
  <si>
    <t>五和町</t>
    <rPh sb="0" eb="1">
      <t>ゴ</t>
    </rPh>
    <rPh sb="1" eb="2">
      <t>ワ</t>
    </rPh>
    <rPh sb="2" eb="3">
      <t>チョウ</t>
    </rPh>
    <phoneticPr fontId="3"/>
  </si>
  <si>
    <t>天草町</t>
    <rPh sb="0" eb="2">
      <t>アマクサ</t>
    </rPh>
    <rPh sb="2" eb="3">
      <t>チョウ</t>
    </rPh>
    <phoneticPr fontId="3"/>
  </si>
  <si>
    <t>河浦町</t>
    <rPh sb="0" eb="2">
      <t>カワウラ</t>
    </rPh>
    <rPh sb="2" eb="3">
      <t>チョウ</t>
    </rPh>
    <phoneticPr fontId="3"/>
  </si>
  <si>
    <t>天草市男女が共に生きる社会づくり条例
　（2007年1月1日施行）</t>
    <rPh sb="0" eb="2">
      <t>アマクサ</t>
    </rPh>
    <rPh sb="2" eb="3">
      <t>シ</t>
    </rPh>
    <rPh sb="3" eb="5">
      <t>ダンジョ</t>
    </rPh>
    <rPh sb="6" eb="7">
      <t>トモ</t>
    </rPh>
    <rPh sb="8" eb="9">
      <t>イ</t>
    </rPh>
    <rPh sb="11" eb="13">
      <t>シャカイ</t>
    </rPh>
    <rPh sb="16" eb="18">
      <t>ジョウレイ</t>
    </rPh>
    <rPh sb="25" eb="26">
      <t>ネン</t>
    </rPh>
    <rPh sb="27" eb="28">
      <t>ガツ</t>
    </rPh>
    <rPh sb="29" eb="30">
      <t>ニチ</t>
    </rPh>
    <rPh sb="30" eb="32">
      <t>セコウ</t>
    </rPh>
    <phoneticPr fontId="3"/>
  </si>
  <si>
    <t>なし</t>
    <phoneticPr fontId="3"/>
  </si>
  <si>
    <t>大分市男女共同参画推進条例
　（2006年10月1日施行）</t>
    <rPh sb="0" eb="3">
      <t>オオイタシ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</si>
  <si>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大分市</t>
    <rPh sb="0" eb="3">
      <t>オオイタシ</t>
    </rPh>
    <phoneticPr fontId="3"/>
  </si>
  <si>
    <t>野津原町</t>
    <rPh sb="0" eb="1">
      <t>ノ</t>
    </rPh>
    <rPh sb="1" eb="3">
      <t>ツハラ</t>
    </rPh>
    <rPh sb="3" eb="4">
      <t>マチ</t>
    </rPh>
    <phoneticPr fontId="3"/>
  </si>
  <si>
    <t>佐賀関町</t>
    <rPh sb="0" eb="2">
      <t>サガ</t>
    </rPh>
    <rPh sb="2" eb="3">
      <t>セキ</t>
    </rPh>
    <rPh sb="3" eb="4">
      <t>マチ</t>
    </rPh>
    <phoneticPr fontId="3"/>
  </si>
  <si>
    <t>佐伯市</t>
    <rPh sb="0" eb="2">
      <t>サイキ</t>
    </rPh>
    <rPh sb="2" eb="3">
      <t>シ</t>
    </rPh>
    <phoneticPr fontId="3"/>
  </si>
  <si>
    <t>竹田市</t>
    <rPh sb="0" eb="2">
      <t>タケタ</t>
    </rPh>
    <rPh sb="2" eb="3">
      <t>シ</t>
    </rPh>
    <phoneticPr fontId="3"/>
  </si>
  <si>
    <t>上浦町</t>
    <rPh sb="0" eb="2">
      <t>カミウラ</t>
    </rPh>
    <rPh sb="2" eb="3">
      <t>マチ</t>
    </rPh>
    <phoneticPr fontId="3"/>
  </si>
  <si>
    <t>弥生町</t>
    <rPh sb="0" eb="2">
      <t>ヤヨイ</t>
    </rPh>
    <rPh sb="2" eb="3">
      <t>マチ</t>
    </rPh>
    <phoneticPr fontId="3"/>
  </si>
  <si>
    <t>宇目町</t>
    <rPh sb="0" eb="2">
      <t>ウメ</t>
    </rPh>
    <rPh sb="2" eb="3">
      <t>マチ</t>
    </rPh>
    <phoneticPr fontId="3"/>
  </si>
  <si>
    <t>本匠村</t>
    <rPh sb="0" eb="1">
      <t>ホン</t>
    </rPh>
    <rPh sb="1" eb="2">
      <t>タクミ</t>
    </rPh>
    <rPh sb="2" eb="3">
      <t>ムラ</t>
    </rPh>
    <phoneticPr fontId="3"/>
  </si>
  <si>
    <t>直川村</t>
    <rPh sb="0" eb="1">
      <t>ナオ</t>
    </rPh>
    <rPh sb="1" eb="3">
      <t>カワムラ</t>
    </rPh>
    <phoneticPr fontId="3"/>
  </si>
  <si>
    <t>鶴見町</t>
    <rPh sb="0" eb="3">
      <t>ツルミチョウ</t>
    </rPh>
    <phoneticPr fontId="3"/>
  </si>
  <si>
    <t>米水津村</t>
    <rPh sb="0" eb="1">
      <t>コメ</t>
    </rPh>
    <rPh sb="1" eb="2">
      <t>ミズ</t>
    </rPh>
    <rPh sb="2" eb="3">
      <t>ツ</t>
    </rPh>
    <rPh sb="3" eb="4">
      <t>ムラ</t>
    </rPh>
    <phoneticPr fontId="3"/>
  </si>
  <si>
    <t>蒲江町</t>
    <rPh sb="0" eb="2">
      <t>カマエ</t>
    </rPh>
    <rPh sb="2" eb="3">
      <t>チョウ</t>
    </rPh>
    <phoneticPr fontId="3"/>
  </si>
  <si>
    <t>佐伯市男女共同参画社会推進条例
　（2007年7月1日施行）</t>
    <rPh sb="0" eb="2">
      <t>サエキ</t>
    </rPh>
    <rPh sb="2" eb="3">
      <t>シ</t>
    </rPh>
    <rPh sb="3" eb="9">
      <t>サンカク</t>
    </rPh>
    <rPh sb="9" eb="11">
      <t>シャカイ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</si>
  <si>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荻町</t>
    <rPh sb="0" eb="2">
      <t>オギマチ</t>
    </rPh>
    <phoneticPr fontId="3"/>
  </si>
  <si>
    <t>九住町</t>
    <rPh sb="0" eb="1">
      <t>ク</t>
    </rPh>
    <rPh sb="1" eb="2">
      <t>ジュウ</t>
    </rPh>
    <rPh sb="2" eb="3">
      <t>マチ</t>
    </rPh>
    <phoneticPr fontId="3"/>
  </si>
  <si>
    <t>直入町</t>
    <rPh sb="0" eb="2">
      <t>ナオイリ</t>
    </rPh>
    <rPh sb="2" eb="3">
      <t>マチ</t>
    </rPh>
    <phoneticPr fontId="3"/>
  </si>
  <si>
    <t>竹田市男女共同参画推進条例
　（2007年4月1日施行）</t>
    <rPh sb="0" eb="3">
      <t>タケタシ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シコウ</t>
    </rPh>
    <phoneticPr fontId="3"/>
  </si>
  <si>
    <t>日出町男女共同参画推進条例　　（2006年7月4日施行）</t>
    <rPh sb="0" eb="3">
      <t>ヒジマチ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</si>
  <si>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日南市男女共同参画社会づくり条例　　（2007年4月1日施行）</t>
    <rPh sb="0" eb="3">
      <t>ニチナンシ</t>
    </rPh>
    <rPh sb="3" eb="9">
      <t>サンカク</t>
    </rPh>
    <rPh sb="9" eb="11">
      <t>シャカイ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</si>
  <si>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阿蘇市男女共同参画推進条例
　（2007年4月1日施行）</t>
    <rPh sb="0" eb="2">
      <t>アソ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</si>
  <si>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旧三輪町条例</t>
    <rPh sb="0" eb="1">
      <t>キュウ</t>
    </rPh>
    <rPh sb="1" eb="4">
      <t>ミワマチ</t>
    </rPh>
    <rPh sb="4" eb="6">
      <t>ジョウレイ</t>
    </rPh>
    <phoneticPr fontId="3"/>
  </si>
  <si>
    <t>旧三重町条例、旧緒方町条例</t>
    <rPh sb="0" eb="1">
      <t>キュウ</t>
    </rPh>
    <rPh sb="1" eb="3">
      <t>ミエ</t>
    </rPh>
    <rPh sb="3" eb="4">
      <t>マチ</t>
    </rPh>
    <rPh sb="4" eb="6">
      <t>ジョウレイ</t>
    </rPh>
    <rPh sb="7" eb="8">
      <t>キュウ</t>
    </rPh>
    <rPh sb="8" eb="11">
      <t>オガタマチ</t>
    </rPh>
    <rPh sb="11" eb="13">
      <t>ジョウレイ</t>
    </rPh>
    <phoneticPr fontId="3"/>
  </si>
  <si>
    <t>旧挟間町条例、旧庄内町条例、旧湯布院町条例</t>
    <rPh sb="0" eb="1">
      <t>キュウ</t>
    </rPh>
    <rPh sb="1" eb="3">
      <t>ハザマ</t>
    </rPh>
    <rPh sb="3" eb="4">
      <t>マチ</t>
    </rPh>
    <rPh sb="4" eb="6">
      <t>ジョウレイ</t>
    </rPh>
    <rPh sb="7" eb="8">
      <t>キュウ</t>
    </rPh>
    <rPh sb="8" eb="10">
      <t>ショウナイ</t>
    </rPh>
    <rPh sb="10" eb="11">
      <t>マチ</t>
    </rPh>
    <rPh sb="11" eb="13">
      <t>ジョウレイ</t>
    </rPh>
    <rPh sb="14" eb="15">
      <t>キュウ</t>
    </rPh>
    <rPh sb="15" eb="18">
      <t>ユフイン</t>
    </rPh>
    <rPh sb="18" eb="19">
      <t>マチ</t>
    </rPh>
    <rPh sb="19" eb="21">
      <t>ジョウレイ</t>
    </rPh>
    <phoneticPr fontId="3"/>
  </si>
  <si>
    <t>l旧国見町条例、旧武蔵町条例</t>
    <rPh sb="1" eb="2">
      <t>キュウ</t>
    </rPh>
    <rPh sb="2" eb="5">
      <t>クニミマチ</t>
    </rPh>
    <rPh sb="5" eb="7">
      <t>ジョウレイ</t>
    </rPh>
    <rPh sb="8" eb="9">
      <t>キュウ</t>
    </rPh>
    <rPh sb="9" eb="12">
      <t>ムサシマチ</t>
    </rPh>
    <rPh sb="12" eb="14">
      <t>ジョウレイ</t>
    </rPh>
    <phoneticPr fontId="3"/>
  </si>
  <si>
    <t>旧名瀬市条例</t>
    <rPh sb="0" eb="1">
      <t>キュウ</t>
    </rPh>
    <rPh sb="1" eb="4">
      <t>ナゼシ</t>
    </rPh>
    <rPh sb="4" eb="6">
      <t>ジョウレイ</t>
    </rPh>
    <phoneticPr fontId="3"/>
  </si>
  <si>
    <t>*グリーン：旧自治体条例が編入合併によりなくなったもの</t>
    <rPh sb="6" eb="7">
      <t>キュウ</t>
    </rPh>
    <rPh sb="7" eb="9">
      <t>ジチ</t>
    </rPh>
    <rPh sb="9" eb="10">
      <t>タイ</t>
    </rPh>
    <rPh sb="10" eb="12">
      <t>ジョウレイ</t>
    </rPh>
    <rPh sb="13" eb="14">
      <t>ヘン</t>
    </rPh>
    <rPh sb="14" eb="15">
      <t>ニュウ</t>
    </rPh>
    <rPh sb="15" eb="17">
      <t>ガッペイ</t>
    </rPh>
    <phoneticPr fontId="3"/>
  </si>
  <si>
    <r>
      <t xml:space="preserve">なし   ＊宮崎市男女共同参画社会づくり推進条例    </t>
    </r>
    <r>
      <rPr>
        <sz val="10"/>
        <rFont val="ＭＳ Ｐゴシック"/>
        <family val="3"/>
        <charset val="128"/>
      </rPr>
      <t xml:space="preserve"> (2005年10月1日公布)</t>
    </r>
    <rPh sb="6" eb="9">
      <t>ミヤザキシ</t>
    </rPh>
    <rPh sb="9" eb="15">
      <t>サンカク</t>
    </rPh>
    <rPh sb="15" eb="17">
      <t>シャカイ</t>
    </rPh>
    <rPh sb="20" eb="22">
      <t>スイシン</t>
    </rPh>
    <rPh sb="22" eb="24">
      <t>ジョウレイ</t>
    </rPh>
    <rPh sb="34" eb="35">
      <t>ネン</t>
    </rPh>
    <rPh sb="37" eb="38">
      <t>ガツ</t>
    </rPh>
    <rPh sb="39" eb="40">
      <t>ニチ</t>
    </rPh>
    <rPh sb="40" eb="42">
      <t>コウフ</t>
    </rPh>
    <phoneticPr fontId="3"/>
  </si>
  <si>
    <t>飯塚市男女共同参画推進条例
　　（2007年10月1日施行）</t>
    <rPh sb="0" eb="3">
      <t>イイヅカシ</t>
    </rPh>
    <rPh sb="3" eb="9">
      <t>サン</t>
    </rPh>
    <rPh sb="9" eb="11">
      <t>スイシン</t>
    </rPh>
    <rPh sb="11" eb="13">
      <t>ジョウレイ</t>
    </rPh>
    <rPh sb="21" eb="22">
      <t>ネン</t>
    </rPh>
    <rPh sb="24" eb="25">
      <t>ガツ</t>
    </rPh>
    <rPh sb="26" eb="27">
      <t>ニチ</t>
    </rPh>
    <rPh sb="27" eb="29">
      <t>セコウ</t>
    </rPh>
    <phoneticPr fontId="3"/>
  </si>
  <si>
    <t>小郡市男女共同参画推進条例　　（2008年4月1日施行）</t>
    <rPh sb="0" eb="3">
      <t>オゴオリシ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</si>
  <si>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朝倉市男女共同参画のまちづくり条例
　　（2008年4月1日施行、一部2009年4月1日施行）</t>
    <rPh sb="0" eb="3">
      <t>アサクラシ</t>
    </rPh>
    <rPh sb="3" eb="9">
      <t>サン</t>
    </rPh>
    <rPh sb="15" eb="17">
      <t>ジョウレイ</t>
    </rPh>
    <rPh sb="25" eb="26">
      <t>ネン</t>
    </rPh>
    <rPh sb="27" eb="28">
      <t>ガツ</t>
    </rPh>
    <rPh sb="29" eb="30">
      <t>ニチ</t>
    </rPh>
    <rPh sb="30" eb="32">
      <t>セコウ</t>
    </rPh>
    <rPh sb="33" eb="35">
      <t>イチブ</t>
    </rPh>
    <rPh sb="39" eb="40">
      <t>ネン</t>
    </rPh>
    <rPh sb="41" eb="42">
      <t>ガツ</t>
    </rPh>
    <rPh sb="43" eb="44">
      <t>ニチ</t>
    </rPh>
    <rPh sb="44" eb="46">
      <t>セコウ</t>
    </rPh>
    <phoneticPr fontId="3"/>
  </si>
  <si>
    <t>旧朝倉町条例</t>
    <rPh sb="0" eb="1">
      <t>キュウ</t>
    </rPh>
    <rPh sb="1" eb="4">
      <t>アサクラマチ</t>
    </rPh>
    <rPh sb="4" eb="6">
      <t>ジョウレイ</t>
    </rPh>
    <phoneticPr fontId="3"/>
  </si>
  <si>
    <t>旧飯塚市条例</t>
    <rPh sb="0" eb="1">
      <t>キュウ</t>
    </rPh>
    <rPh sb="1" eb="4">
      <t>イイヅカシ</t>
    </rPh>
    <rPh sb="4" eb="6">
      <t>ジョウレイ</t>
    </rPh>
    <phoneticPr fontId="3"/>
  </si>
  <si>
    <t>苅田町男女共同参画推進条例　　（2007年7月1日施行、一部2008年4月1日施行）</t>
    <rPh sb="0" eb="2">
      <t>カンダ</t>
    </rPh>
    <rPh sb="2" eb="3">
      <t>マチ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4" eb="35">
      <t>ネン</t>
    </rPh>
    <rPh sb="36" eb="37">
      <t>ガツ</t>
    </rPh>
    <rPh sb="38" eb="39">
      <t>ニチ</t>
    </rPh>
    <rPh sb="39" eb="41">
      <t>セコウ</t>
    </rPh>
    <phoneticPr fontId="3"/>
  </si>
  <si>
    <t>佐賀市</t>
    <rPh sb="0" eb="3">
      <t>サガシ</t>
    </rPh>
    <phoneticPr fontId="3"/>
  </si>
  <si>
    <t>川副町</t>
    <rPh sb="0" eb="1">
      <t>カワ</t>
    </rPh>
    <rPh sb="1" eb="2">
      <t>フク</t>
    </rPh>
    <rPh sb="2" eb="3">
      <t>チョウ</t>
    </rPh>
    <phoneticPr fontId="3"/>
  </si>
  <si>
    <t>久保田町</t>
    <rPh sb="0" eb="3">
      <t>クボタ</t>
    </rPh>
    <rPh sb="3" eb="4">
      <t>チョウ</t>
    </rPh>
    <phoneticPr fontId="3"/>
  </si>
  <si>
    <t>東与賀町男女共同参画推進条例
　（2004年6月18日施行）</t>
    <rPh sb="0" eb="3">
      <t>ヒガシヨカ</t>
    </rPh>
    <rPh sb="3" eb="4">
      <t>チョウ</t>
    </rPh>
    <rPh sb="4" eb="14">
      <t>サンスイシンジョウレイ</t>
    </rPh>
    <rPh sb="21" eb="22">
      <t>ネン</t>
    </rPh>
    <rPh sb="23" eb="24">
      <t>ガツ</t>
    </rPh>
    <rPh sb="26" eb="27">
      <t>ニチ</t>
    </rPh>
    <rPh sb="27" eb="29">
      <t>セコウ</t>
    </rPh>
    <phoneticPr fontId="3"/>
  </si>
  <si>
    <t>佐賀県</t>
    <phoneticPr fontId="3"/>
  </si>
  <si>
    <t>佐賀市男女共同参画を推進する条例
　　（2008年4月1日施行）</t>
    <rPh sb="0" eb="3">
      <t>サガシ</t>
    </rPh>
    <rPh sb="3" eb="9">
      <t>サン</t>
    </rPh>
    <rPh sb="10" eb="12">
      <t>スイシン</t>
    </rPh>
    <rPh sb="14" eb="16">
      <t>ジョウレイ</t>
    </rPh>
    <rPh sb="24" eb="25">
      <t>ネン</t>
    </rPh>
    <rPh sb="26" eb="27">
      <t>ガツ</t>
    </rPh>
    <rPh sb="28" eb="29">
      <t>ニチ</t>
    </rPh>
    <rPh sb="29" eb="31">
      <t>セコウ</t>
    </rPh>
    <phoneticPr fontId="3"/>
  </si>
  <si>
    <t>三角町</t>
    <rPh sb="0" eb="2">
      <t>サンカク</t>
    </rPh>
    <rPh sb="2" eb="3">
      <t>マチ</t>
    </rPh>
    <phoneticPr fontId="3"/>
  </si>
  <si>
    <t>不知火町</t>
    <rPh sb="0" eb="3">
      <t>シラヌイ</t>
    </rPh>
    <rPh sb="3" eb="4">
      <t>マチ</t>
    </rPh>
    <phoneticPr fontId="3"/>
  </si>
  <si>
    <t>松橋町</t>
    <rPh sb="0" eb="2">
      <t>マツハシ</t>
    </rPh>
    <rPh sb="2" eb="3">
      <t>マチ</t>
    </rPh>
    <phoneticPr fontId="3"/>
  </si>
  <si>
    <t>小川町</t>
    <rPh sb="0" eb="3">
      <t>オガワマチ</t>
    </rPh>
    <phoneticPr fontId="3"/>
  </si>
  <si>
    <t>豊野町</t>
    <rPh sb="0" eb="2">
      <t>トヨノ</t>
    </rPh>
    <rPh sb="2" eb="3">
      <t>チョウ</t>
    </rPh>
    <phoneticPr fontId="3"/>
  </si>
  <si>
    <t>宇城市男女共同参画推進条例
　　（2007年10月1日施行）</t>
    <rPh sb="0" eb="2">
      <t>ウキ</t>
    </rPh>
    <rPh sb="2" eb="3">
      <t>シ</t>
    </rPh>
    <rPh sb="3" eb="9">
      <t>サン</t>
    </rPh>
    <rPh sb="9" eb="11">
      <t>スイシン</t>
    </rPh>
    <rPh sb="11" eb="13">
      <t>ジョウレイ</t>
    </rPh>
    <rPh sb="21" eb="22">
      <t>ネン</t>
    </rPh>
    <rPh sb="24" eb="25">
      <t>ガツ</t>
    </rPh>
    <rPh sb="26" eb="27">
      <t>ニチ</t>
    </rPh>
    <rPh sb="27" eb="29">
      <t>セコウ</t>
    </rPh>
    <phoneticPr fontId="3"/>
  </si>
  <si>
    <t>合志市男女共同参画まちづくり条例
　　（2007年11月1日施行）</t>
    <rPh sb="0" eb="3">
      <t>コウシシ</t>
    </rPh>
    <rPh sb="3" eb="9">
      <t>サン</t>
    </rPh>
    <rPh sb="14" eb="16">
      <t>ジョウレイ</t>
    </rPh>
    <rPh sb="24" eb="25">
      <t>ネン</t>
    </rPh>
    <rPh sb="27" eb="28">
      <t>ガツ</t>
    </rPh>
    <rPh sb="29" eb="30">
      <t>ニチ</t>
    </rPh>
    <rPh sb="30" eb="32">
      <t>セコウ</t>
    </rPh>
    <phoneticPr fontId="3"/>
  </si>
  <si>
    <t>合志町</t>
    <rPh sb="0" eb="2">
      <t>コウシ</t>
    </rPh>
    <rPh sb="2" eb="3">
      <t>マチ</t>
    </rPh>
    <phoneticPr fontId="3"/>
  </si>
  <si>
    <t>西合志町</t>
    <rPh sb="0" eb="1">
      <t>ニシ</t>
    </rPh>
    <rPh sb="1" eb="3">
      <t>コウシ</t>
    </rPh>
    <rPh sb="3" eb="4">
      <t>マチ</t>
    </rPh>
    <phoneticPr fontId="3"/>
  </si>
  <si>
    <t>日向市男女共同参画推進条例
　　（2008年4月1日施行）</t>
    <rPh sb="0" eb="3">
      <t>ヒュウガシ</t>
    </rPh>
    <rPh sb="3" eb="9">
      <t>サン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</si>
  <si>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日向市</t>
    <rPh sb="0" eb="3">
      <t>ヒュウガシ</t>
    </rPh>
    <phoneticPr fontId="3"/>
  </si>
  <si>
    <t>東郷町</t>
    <rPh sb="0" eb="2">
      <t>トウゴウ</t>
    </rPh>
    <rPh sb="2" eb="3">
      <t>チョウ</t>
    </rPh>
    <phoneticPr fontId="3"/>
  </si>
  <si>
    <t>頴娃町</t>
    <rPh sb="0" eb="2">
      <t>エイ</t>
    </rPh>
    <rPh sb="2" eb="3">
      <t>マチ</t>
    </rPh>
    <phoneticPr fontId="3"/>
  </si>
  <si>
    <t>知覧町</t>
    <rPh sb="0" eb="2">
      <t>チラン</t>
    </rPh>
    <rPh sb="2" eb="3">
      <t>チョウ</t>
    </rPh>
    <phoneticPr fontId="3"/>
  </si>
  <si>
    <t>旧川辺町条例</t>
    <rPh sb="0" eb="1">
      <t>キュウ</t>
    </rPh>
    <rPh sb="1" eb="3">
      <t>カワナベ</t>
    </rPh>
    <rPh sb="3" eb="4">
      <t>チョウ</t>
    </rPh>
    <rPh sb="4" eb="6">
      <t>ジョウレイ</t>
    </rPh>
    <phoneticPr fontId="3"/>
  </si>
  <si>
    <t>南九州市男女共同参画推進条例
　　（2007年12月1日施行）</t>
    <rPh sb="0" eb="1">
      <t>ミナミ</t>
    </rPh>
    <rPh sb="1" eb="3">
      <t>キュウシュウ</t>
    </rPh>
    <rPh sb="3" eb="4">
      <t>シ</t>
    </rPh>
    <rPh sb="4" eb="10">
      <t>サン</t>
    </rPh>
    <rPh sb="10" eb="12">
      <t>スイシン</t>
    </rPh>
    <rPh sb="12" eb="14">
      <t>ジョウレイ</t>
    </rPh>
    <rPh sb="22" eb="23">
      <t>ネン</t>
    </rPh>
    <rPh sb="25" eb="26">
      <t>ガツ</t>
    </rPh>
    <rPh sb="27" eb="28">
      <t>ニチ</t>
    </rPh>
    <rPh sb="28" eb="30">
      <t>セコウ</t>
    </rPh>
    <phoneticPr fontId="3"/>
  </si>
  <si>
    <t>和泊町男女共同参画推進条例　　（2008年4月1日施行）</t>
    <rPh sb="0" eb="2">
      <t>ワドマリ</t>
    </rPh>
    <rPh sb="2" eb="3">
      <t>チョウ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</si>
  <si>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玖珠町男女共同参画推進条例　　（2008年4月1日施行）</t>
    <rPh sb="0" eb="2">
      <t>クス</t>
    </rPh>
    <rPh sb="2" eb="3">
      <t>マチ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</si>
  <si>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沖縄県</t>
    <phoneticPr fontId="3"/>
  </si>
  <si>
    <t>浦添市男女共同参画推進条例　　（2008年4月1日施行）</t>
    <rPh sb="0" eb="1">
      <t>ウラ</t>
    </rPh>
    <rPh sb="1" eb="2">
      <t>ゾ</t>
    </rPh>
    <rPh sb="2" eb="3">
      <t>シ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</si>
  <si>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川辺町男女共同参画推進条例
　　（2003年4月1日施行）</t>
    <rPh sb="0" eb="2">
      <t>カワナベ</t>
    </rPh>
    <rPh sb="2" eb="3">
      <t>チョウ</t>
    </rPh>
    <rPh sb="3" eb="9">
      <t>サン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</si>
  <si>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筑後市男女共同参画推進条例　　（2009年4月1日施行）</t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</si>
  <si>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鞍手町男女共同参画推進条例　　（2009年4月1日施行）</t>
    <rPh sb="0" eb="2">
      <t>クラテ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</si>
  <si>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香春町男女共同参画推進条例　　（2008年10月1日施行）</t>
    <rPh sb="0" eb="1">
      <t>カ</t>
    </rPh>
    <rPh sb="1" eb="2">
      <t>ハル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</si>
  <si>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熊本市</t>
    <rPh sb="0" eb="3">
      <t>クマモトシ</t>
    </rPh>
    <phoneticPr fontId="3"/>
  </si>
  <si>
    <t>富合町</t>
    <rPh sb="0" eb="2">
      <t>トミアイ</t>
    </rPh>
    <rPh sb="2" eb="3">
      <t>マチ</t>
    </rPh>
    <phoneticPr fontId="3"/>
  </si>
  <si>
    <t>城南町</t>
    <rPh sb="0" eb="2">
      <t>ジョウナン</t>
    </rPh>
    <rPh sb="2" eb="3">
      <t>マチ</t>
    </rPh>
    <phoneticPr fontId="3"/>
  </si>
  <si>
    <t>植木町男女共同参画推進条例
　　（2009年4月1日施行）</t>
    <rPh sb="0" eb="2">
      <t>ウエキ</t>
    </rPh>
    <rPh sb="2" eb="3">
      <t>マチ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</si>
  <si>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熊本市男女共同参画推進条例
　　（2009年4月1日施行）</t>
    <rPh sb="0" eb="3">
      <t>クマモトシ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</si>
  <si>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大矢野町</t>
    <rPh sb="0" eb="3">
      <t>オオヤノ</t>
    </rPh>
    <rPh sb="3" eb="4">
      <t>マチ</t>
    </rPh>
    <phoneticPr fontId="3"/>
  </si>
  <si>
    <t>松島町</t>
    <rPh sb="0" eb="2">
      <t>マツシマ</t>
    </rPh>
    <rPh sb="2" eb="3">
      <t>マチ</t>
    </rPh>
    <phoneticPr fontId="3"/>
  </si>
  <si>
    <t>姫戸町</t>
    <rPh sb="0" eb="2">
      <t>ヒメド</t>
    </rPh>
    <rPh sb="2" eb="3">
      <t>マチ</t>
    </rPh>
    <phoneticPr fontId="3"/>
  </si>
  <si>
    <t>龍ヶ岳町</t>
    <rPh sb="0" eb="3">
      <t>リュウガタケ</t>
    </rPh>
    <rPh sb="3" eb="4">
      <t>マチ</t>
    </rPh>
    <phoneticPr fontId="3"/>
  </si>
  <si>
    <t>なし</t>
    <phoneticPr fontId="3"/>
  </si>
  <si>
    <t>上天草市男女共同参画推進条例
　　（2008年10月1日施行）</t>
    <rPh sb="0" eb="4">
      <t>カミアマクサシ</t>
    </rPh>
    <rPh sb="4" eb="10">
      <t>サンカク</t>
    </rPh>
    <rPh sb="10" eb="12">
      <t>スイシン</t>
    </rPh>
    <rPh sb="12" eb="14">
      <t>ジョウレイ</t>
    </rPh>
    <rPh sb="22" eb="23">
      <t>ネン</t>
    </rPh>
    <rPh sb="25" eb="26">
      <t>ガツ</t>
    </rPh>
    <rPh sb="27" eb="28">
      <t>ニチ</t>
    </rPh>
    <rPh sb="28" eb="30">
      <t>セコウ</t>
    </rPh>
    <phoneticPr fontId="3"/>
  </si>
  <si>
    <t>宜野座村男女共同参画推進条例　　（2009年4月1日施行）</t>
    <rPh sb="0" eb="3">
      <t>ギノザ</t>
    </rPh>
    <rPh sb="3" eb="4">
      <t>ムラ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</si>
  <si>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伊仙町男女共同参画推進条例　　（2009年4月1日施行）</t>
    <rPh sb="0" eb="2">
      <t>イセン</t>
    </rPh>
    <rPh sb="2" eb="3">
      <t>チョウ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</si>
  <si>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豊前市男女共同参画推進条例　　（2010年4月1日施行）</t>
    <rPh sb="0" eb="3">
      <t>ブゼンシ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</si>
  <si>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糸島市男女共同参画推進条例　　（2010年4月1日施行）</t>
    <rPh sb="0" eb="2">
      <t>イトシマ</t>
    </rPh>
    <rPh sb="2" eb="3">
      <t>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</si>
  <si>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福岡県</t>
    <rPh sb="0" eb="3">
      <t>フクオカケン</t>
    </rPh>
    <phoneticPr fontId="3"/>
  </si>
  <si>
    <t>大刀洗町男女共同参画推進条例　　（2010年4月1日施行）</t>
    <rPh sb="0" eb="3">
      <t>タチアライ</t>
    </rPh>
    <rPh sb="3" eb="4">
      <t>マチ</t>
    </rPh>
    <rPh sb="4" eb="14">
      <t>ジョウ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</si>
  <si>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福智町男女共同参画推進条例　　（2009年6月1日施行）</t>
    <rPh sb="0" eb="1">
      <t>フク</t>
    </rPh>
    <rPh sb="1" eb="2">
      <t>トモ</t>
    </rPh>
    <rPh sb="2" eb="3">
      <t>マチ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</si>
  <si>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築上町男女共同参画推進条例　　（2009年9月18日施行）</t>
    <rPh sb="0" eb="2">
      <t>チクジョウ</t>
    </rPh>
    <rPh sb="2" eb="3">
      <t>マチ</t>
    </rPh>
    <rPh sb="3" eb="13">
      <t>ジョウ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</si>
  <si>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清武町男女共同参画社会づくり推進条例
　　（2006年4月1日施行）</t>
    <rPh sb="0" eb="3">
      <t>キヨタケチョウ</t>
    </rPh>
    <rPh sb="3" eb="9">
      <t>サンカク</t>
    </rPh>
    <rPh sb="9" eb="11">
      <t>シャカイ</t>
    </rPh>
    <rPh sb="14" eb="16">
      <t>スイシン</t>
    </rPh>
    <rPh sb="16" eb="18">
      <t>ジョウレイ</t>
    </rPh>
    <rPh sb="26" eb="27">
      <t>ネン</t>
    </rPh>
    <rPh sb="28" eb="29">
      <t>ガツ</t>
    </rPh>
    <rPh sb="30" eb="31">
      <t>ニチ</t>
    </rPh>
    <rPh sb="31" eb="33">
      <t>セコウ</t>
    </rPh>
    <phoneticPr fontId="3"/>
  </si>
  <si>
    <t>えびの市男女共同参画推進条例　　（2010年4月1日施行）</t>
    <rPh sb="3" eb="4">
      <t>シ</t>
    </rPh>
    <rPh sb="4" eb="14">
      <t>ジョウ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</si>
  <si>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姶良町</t>
    <rPh sb="0" eb="2">
      <t>アイラ</t>
    </rPh>
    <rPh sb="2" eb="3">
      <t>マチ</t>
    </rPh>
    <phoneticPr fontId="3"/>
  </si>
  <si>
    <t>蒲生町</t>
    <rPh sb="0" eb="2">
      <t>ガモウ</t>
    </rPh>
    <rPh sb="2" eb="3">
      <t>チョウ</t>
    </rPh>
    <phoneticPr fontId="3"/>
  </si>
  <si>
    <t>加治木町男女共同参画推進条例
　　（2008年4月1日施行）</t>
    <rPh sb="0" eb="3">
      <t>カジキ</t>
    </rPh>
    <rPh sb="3" eb="4">
      <t>チョウ</t>
    </rPh>
    <rPh sb="4" eb="10">
      <t>サン</t>
    </rPh>
    <rPh sb="10" eb="12">
      <t>スイシン</t>
    </rPh>
    <rPh sb="12" eb="14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</si>
  <si>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旧加治木町条例</t>
    <rPh sb="0" eb="1">
      <t>キュウ</t>
    </rPh>
    <rPh sb="1" eb="4">
      <t>カジキ</t>
    </rPh>
    <rPh sb="4" eb="5">
      <t>チョウ</t>
    </rPh>
    <rPh sb="5" eb="7">
      <t>ジョウレイ</t>
    </rPh>
    <phoneticPr fontId="3"/>
  </si>
  <si>
    <t>石垣市男女共同参画推進条例　　（2009年6月1日施行）</t>
    <rPh sb="0" eb="3">
      <t>イシガキシ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</si>
  <si>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糸満市男女共同参画社会推進条例　　（2010年4月1日施行）</t>
    <rPh sb="0" eb="3">
      <t>イトマンシ</t>
    </rPh>
    <rPh sb="3" eb="5">
      <t>ダンジョ</t>
    </rPh>
    <rPh sb="5" eb="7">
      <t>キョウドウ</t>
    </rPh>
    <rPh sb="7" eb="9">
      <t>サンカク</t>
    </rPh>
    <rPh sb="9" eb="11">
      <t>シャカイ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</si>
  <si>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姶良市男女共同参画推進条例
　　（2010年3月23日施行）　　</t>
    <rPh sb="0" eb="2">
      <t>アイラ</t>
    </rPh>
    <rPh sb="2" eb="3">
      <t>シ</t>
    </rPh>
    <rPh sb="3" eb="13">
      <t>ジョウ</t>
    </rPh>
    <rPh sb="21" eb="22">
      <t>ネン</t>
    </rPh>
    <rPh sb="23" eb="24">
      <t>ガツ</t>
    </rPh>
    <rPh sb="26" eb="27">
      <t>ニチ</t>
    </rPh>
    <rPh sb="27" eb="29">
      <t>セコウ</t>
    </rPh>
    <phoneticPr fontId="3"/>
  </si>
  <si>
    <t>前原市男女共同参画社会推進条例
　　（2006年4月1日施行）</t>
    <rPh sb="0" eb="3">
      <t>マエバルシ</t>
    </rPh>
    <rPh sb="3" eb="9">
      <t>サンカク</t>
    </rPh>
    <rPh sb="9" eb="11">
      <t>シャカイ</t>
    </rPh>
    <rPh sb="11" eb="13">
      <t>スイシン</t>
    </rPh>
    <rPh sb="13" eb="15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</si>
  <si>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二丈町男女共同参画推進条例
　　（2003年1月1日施行）</t>
    <rPh sb="0" eb="2">
      <t>ニジョウ</t>
    </rPh>
    <rPh sb="2" eb="3">
      <t>マチ</t>
    </rPh>
    <rPh sb="3" eb="9">
      <t>サンカク</t>
    </rPh>
    <rPh sb="9" eb="11">
      <t>スイシン</t>
    </rPh>
    <rPh sb="11" eb="13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</si>
  <si>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志摩町男女共に輝くまちづくり推進条例
　　（2004年4月1日施行）</t>
    <rPh sb="0" eb="3">
      <t>シママチ</t>
    </rPh>
    <rPh sb="3" eb="5">
      <t>ダンジョ</t>
    </rPh>
    <rPh sb="5" eb="6">
      <t>トモ</t>
    </rPh>
    <rPh sb="7" eb="8">
      <t>カガヤ</t>
    </rPh>
    <rPh sb="14" eb="16">
      <t>スイシン</t>
    </rPh>
    <rPh sb="16" eb="18">
      <t>ジョウレイ</t>
    </rPh>
    <rPh sb="26" eb="27">
      <t>ネン</t>
    </rPh>
    <rPh sb="28" eb="29">
      <t>ガツ</t>
    </rPh>
    <rPh sb="30" eb="31">
      <t>ニチ</t>
    </rPh>
    <rPh sb="31" eb="33">
      <t>セコウ</t>
    </rPh>
    <phoneticPr fontId="3"/>
  </si>
  <si>
    <t>小石原村</t>
    <rPh sb="0" eb="2">
      <t>コイシ</t>
    </rPh>
    <rPh sb="2" eb="4">
      <t>ハラムラ</t>
    </rPh>
    <phoneticPr fontId="3"/>
  </si>
  <si>
    <t>宝珠山村</t>
    <rPh sb="0" eb="2">
      <t>ホウジュ</t>
    </rPh>
    <rPh sb="2" eb="4">
      <t>ヤマムラ</t>
    </rPh>
    <phoneticPr fontId="3"/>
  </si>
  <si>
    <t>東峰村男女共同参画のむらづくり条例
　　（2010年4月1日施行）</t>
    <rPh sb="0" eb="2">
      <t>トウホウ</t>
    </rPh>
    <rPh sb="2" eb="3">
      <t>ムラ</t>
    </rPh>
    <rPh sb="3" eb="5">
      <t>ダンジョ</t>
    </rPh>
    <rPh sb="5" eb="7">
      <t>キョウドウ</t>
    </rPh>
    <rPh sb="7" eb="9">
      <t>サンカク</t>
    </rPh>
    <rPh sb="15" eb="17">
      <t>ジョウレイ</t>
    </rPh>
    <rPh sb="25" eb="26">
      <t>ネン</t>
    </rPh>
    <rPh sb="27" eb="28">
      <t>ガツ</t>
    </rPh>
    <rPh sb="29" eb="30">
      <t>ニチ</t>
    </rPh>
    <rPh sb="30" eb="32">
      <t>セコウ</t>
    </rPh>
    <phoneticPr fontId="3"/>
  </si>
  <si>
    <t>金田町</t>
    <rPh sb="0" eb="2">
      <t>カネダ</t>
    </rPh>
    <rPh sb="2" eb="3">
      <t>チョウ</t>
    </rPh>
    <phoneticPr fontId="3"/>
  </si>
  <si>
    <t>赤池町</t>
    <rPh sb="0" eb="2">
      <t>アカイケ</t>
    </rPh>
    <rPh sb="2" eb="3">
      <t>マチ</t>
    </rPh>
    <phoneticPr fontId="3"/>
  </si>
  <si>
    <t>方城町</t>
    <rPh sb="0" eb="1">
      <t>ホウ</t>
    </rPh>
    <rPh sb="1" eb="2">
      <t>シロ</t>
    </rPh>
    <rPh sb="2" eb="3">
      <t>マチ</t>
    </rPh>
    <phoneticPr fontId="3"/>
  </si>
  <si>
    <t>椎田町</t>
    <rPh sb="0" eb="2">
      <t>シイダ</t>
    </rPh>
    <rPh sb="2" eb="3">
      <t>マチ</t>
    </rPh>
    <phoneticPr fontId="3"/>
  </si>
  <si>
    <t>築城町</t>
    <rPh sb="0" eb="2">
      <t>チクジョウ</t>
    </rPh>
    <rPh sb="2" eb="3">
      <t>マチ</t>
    </rPh>
    <phoneticPr fontId="3"/>
  </si>
  <si>
    <t>日田市</t>
    <rPh sb="0" eb="3">
      <t>ヒタシ</t>
    </rPh>
    <phoneticPr fontId="3"/>
  </si>
  <si>
    <t>前津江村</t>
    <rPh sb="0" eb="1">
      <t>マエ</t>
    </rPh>
    <rPh sb="1" eb="3">
      <t>ツエ</t>
    </rPh>
    <rPh sb="3" eb="4">
      <t>ムラ</t>
    </rPh>
    <phoneticPr fontId="3"/>
  </si>
  <si>
    <t>中津江村</t>
    <rPh sb="0" eb="3">
      <t>ナカツエ</t>
    </rPh>
    <rPh sb="3" eb="4">
      <t>ムラ</t>
    </rPh>
    <phoneticPr fontId="3"/>
  </si>
  <si>
    <t>上津江村</t>
    <rPh sb="0" eb="3">
      <t>カミツエ</t>
    </rPh>
    <rPh sb="3" eb="4">
      <t>ムラ</t>
    </rPh>
    <phoneticPr fontId="3"/>
  </si>
  <si>
    <t>大山町</t>
    <rPh sb="0" eb="3">
      <t>オオヤママチ</t>
    </rPh>
    <phoneticPr fontId="3"/>
  </si>
  <si>
    <t>天瀬町</t>
    <rPh sb="0" eb="1">
      <t>テン</t>
    </rPh>
    <rPh sb="1" eb="2">
      <t>セ</t>
    </rPh>
    <rPh sb="2" eb="3">
      <t>マチ</t>
    </rPh>
    <phoneticPr fontId="3"/>
  </si>
  <si>
    <t>日田市男女共同参画推進条例
　　（2009年10月1日施行、一部2010年1月1日施行）</t>
    <rPh sb="0" eb="3">
      <t>ヒタシ</t>
    </rPh>
    <rPh sb="3" eb="13">
      <t>ジョウ</t>
    </rPh>
    <rPh sb="21" eb="22">
      <t>ネン</t>
    </rPh>
    <rPh sb="24" eb="25">
      <t>ガツ</t>
    </rPh>
    <rPh sb="26" eb="27">
      <t>ニチ</t>
    </rPh>
    <rPh sb="27" eb="29">
      <t>セコウ</t>
    </rPh>
    <rPh sb="30" eb="32">
      <t>イチブ</t>
    </rPh>
    <rPh sb="36" eb="37">
      <t>ネン</t>
    </rPh>
    <rPh sb="38" eb="39">
      <t>ガツ</t>
    </rPh>
    <rPh sb="40" eb="41">
      <t>ニチ</t>
    </rPh>
    <rPh sb="41" eb="43">
      <t>セコウ</t>
    </rPh>
    <phoneticPr fontId="3"/>
  </si>
  <si>
    <t>山田市</t>
    <rPh sb="0" eb="3">
      <t>ヤマダシ</t>
    </rPh>
    <phoneticPr fontId="3"/>
  </si>
  <si>
    <t>稲築町</t>
    <rPh sb="0" eb="2">
      <t>イナツキ</t>
    </rPh>
    <rPh sb="2" eb="3">
      <t>マチ</t>
    </rPh>
    <phoneticPr fontId="3"/>
  </si>
  <si>
    <t>碓井町</t>
    <rPh sb="0" eb="2">
      <t>ウスイ</t>
    </rPh>
    <rPh sb="2" eb="3">
      <t>マチ</t>
    </rPh>
    <phoneticPr fontId="3"/>
  </si>
  <si>
    <t>嘉麻町</t>
    <rPh sb="0" eb="2">
      <t>カマ</t>
    </rPh>
    <rPh sb="2" eb="3">
      <t>マチ</t>
    </rPh>
    <phoneticPr fontId="3"/>
  </si>
  <si>
    <t>なし</t>
    <phoneticPr fontId="3"/>
  </si>
  <si>
    <t>嘉麻市男女共同参画推進条例
　　（2010年12月28日施行）</t>
    <rPh sb="0" eb="3">
      <t>カマシ</t>
    </rPh>
    <rPh sb="3" eb="9">
      <t>サンカク</t>
    </rPh>
    <rPh sb="9" eb="11">
      <t>スイシン</t>
    </rPh>
    <rPh sb="11" eb="13">
      <t>ジョウレイ</t>
    </rPh>
    <rPh sb="21" eb="22">
      <t>ネン</t>
    </rPh>
    <rPh sb="24" eb="25">
      <t>ガツ</t>
    </rPh>
    <rPh sb="27" eb="28">
      <t>ニチ</t>
    </rPh>
    <rPh sb="28" eb="30">
      <t>セコウ</t>
    </rPh>
    <phoneticPr fontId="3"/>
  </si>
  <si>
    <t>川崎市男女共同参画推進条例　　（2010年4月1日施行）</t>
    <rPh sb="0" eb="3">
      <t>カワサキシ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</si>
  <si>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添田町男女共同参画推進条例　　（2010年12月20日施行）</t>
    <rPh sb="0" eb="2">
      <t>ソエダ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rPh sb="27" eb="29">
      <t>セコウ</t>
    </rPh>
    <phoneticPr fontId="3"/>
  </si>
  <si>
    <t>大任町男女共同参画推進条例　　（2010年12月20日）</t>
    <rPh sb="0" eb="2">
      <t>オオトウ</t>
    </rPh>
    <rPh sb="2" eb="3">
      <t>チョウ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phoneticPr fontId="3"/>
  </si>
  <si>
    <t>赤村男女共同参画のむらづくり条例　　（2011年4月1日施行）</t>
    <rPh sb="0" eb="2">
      <t>アカムラ</t>
    </rPh>
    <rPh sb="2" eb="8">
      <t>サンカク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</si>
  <si>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みやこ町男女共同参画推進条例
　　（2011年3月14日施行）</t>
    <rPh sb="3" eb="4">
      <t>マチ</t>
    </rPh>
    <rPh sb="4" eb="10">
      <t>サンカク</t>
    </rPh>
    <rPh sb="10" eb="12">
      <t>スイシン</t>
    </rPh>
    <rPh sb="12" eb="14">
      <t>ジョウレイ</t>
    </rPh>
    <rPh sb="22" eb="23">
      <t>ネン</t>
    </rPh>
    <rPh sb="24" eb="25">
      <t>ガツ</t>
    </rPh>
    <rPh sb="27" eb="28">
      <t>ニチ</t>
    </rPh>
    <rPh sb="28" eb="30">
      <t>セコウ</t>
    </rPh>
    <phoneticPr fontId="3"/>
  </si>
  <si>
    <t>犀川町</t>
    <rPh sb="0" eb="2">
      <t>サイガワ</t>
    </rPh>
    <rPh sb="2" eb="3">
      <t>マチ</t>
    </rPh>
    <phoneticPr fontId="3"/>
  </si>
  <si>
    <t>勝山町</t>
    <rPh sb="0" eb="3">
      <t>カツヤマチョウ</t>
    </rPh>
    <phoneticPr fontId="3"/>
  </si>
  <si>
    <t>豊津町</t>
    <rPh sb="0" eb="3">
      <t>トヨツマチ</t>
    </rPh>
    <phoneticPr fontId="3"/>
  </si>
  <si>
    <t>人吉市男女共同参画推進条例　　（2010年6月25日施行）</t>
    <rPh sb="0" eb="3">
      <t>ヒトヨシシ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phoneticPr fontId="3"/>
  </si>
  <si>
    <t>高森町男女共同参画推進条例　　（2010年7月1日施行）</t>
    <rPh sb="0" eb="2">
      <t>タカモリ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</si>
  <si>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山江村男女共同参画推進条例　　（2011年4月1日施行）</t>
    <rPh sb="0" eb="2">
      <t>ヤマエ</t>
    </rPh>
    <rPh sb="2" eb="3">
      <t>ムラ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</si>
  <si>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大分県</t>
    <phoneticPr fontId="3"/>
  </si>
  <si>
    <t>津久見市男女共同参画推進条例　　（2011年4月1日施行）</t>
    <rPh sb="0" eb="4">
      <t>ツクミシ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</si>
  <si>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沖縄県</t>
    <phoneticPr fontId="3"/>
  </si>
  <si>
    <t>竹富町男女共同参画推進条例　　（2011年4月1日施行）</t>
    <rPh sb="0" eb="2">
      <t>タケトミ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</si>
  <si>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鹿児島県</t>
    <rPh sb="0" eb="4">
      <t>カゴシマケン</t>
    </rPh>
    <phoneticPr fontId="3"/>
  </si>
  <si>
    <t>国分市</t>
    <rPh sb="0" eb="2">
      <t>コクブン</t>
    </rPh>
    <rPh sb="2" eb="3">
      <t>シ</t>
    </rPh>
    <phoneticPr fontId="3"/>
  </si>
  <si>
    <t>溝辺町</t>
    <rPh sb="0" eb="1">
      <t>ミゾ</t>
    </rPh>
    <rPh sb="1" eb="2">
      <t>ヘン</t>
    </rPh>
    <rPh sb="2" eb="3">
      <t>チョウ</t>
    </rPh>
    <phoneticPr fontId="3"/>
  </si>
  <si>
    <t>横川町</t>
    <rPh sb="0" eb="2">
      <t>ヨコカワ</t>
    </rPh>
    <rPh sb="2" eb="3">
      <t>マチ</t>
    </rPh>
    <phoneticPr fontId="3"/>
  </si>
  <si>
    <t>牧園町</t>
    <rPh sb="0" eb="2">
      <t>マキゾノ</t>
    </rPh>
    <rPh sb="2" eb="3">
      <t>マチ</t>
    </rPh>
    <phoneticPr fontId="3"/>
  </si>
  <si>
    <t>霧島町</t>
    <rPh sb="0" eb="2">
      <t>キリシマ</t>
    </rPh>
    <rPh sb="2" eb="3">
      <t>マチ</t>
    </rPh>
    <phoneticPr fontId="3"/>
  </si>
  <si>
    <t>隼人町</t>
    <rPh sb="0" eb="2">
      <t>ハヤト</t>
    </rPh>
    <rPh sb="2" eb="3">
      <t>マチ</t>
    </rPh>
    <phoneticPr fontId="3"/>
  </si>
  <si>
    <t>福山町</t>
    <rPh sb="0" eb="3">
      <t>フクヤママチ</t>
    </rPh>
    <phoneticPr fontId="3"/>
  </si>
  <si>
    <t>なし</t>
    <phoneticPr fontId="3"/>
  </si>
  <si>
    <t>新規</t>
    <rPh sb="0" eb="2">
      <t>シンキ</t>
    </rPh>
    <phoneticPr fontId="3"/>
  </si>
  <si>
    <t>新設</t>
    <rPh sb="0" eb="2">
      <t>シンセツ</t>
    </rPh>
    <phoneticPr fontId="3"/>
  </si>
  <si>
    <t>霧島市男女共同参画推進条例
　　（2012年4月1日施行）</t>
    <rPh sb="0" eb="3">
      <t>キリシマシ</t>
    </rPh>
    <rPh sb="3" eb="13">
      <t>サン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</si>
  <si>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名護市男女共同参画推進条例　　（2012年4月1日施行）</t>
    <rPh sb="0" eb="3">
      <t>ナゴシ</t>
    </rPh>
    <rPh sb="3" eb="13">
      <t>サン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</si>
  <si>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沖縄県</t>
    <rPh sb="0" eb="2">
      <t>オキナワ</t>
    </rPh>
    <rPh sb="2" eb="3">
      <t>ケン</t>
    </rPh>
    <phoneticPr fontId="3"/>
  </si>
  <si>
    <t>沖縄市男女共同参画推進条例　　（2011年12月21日施行）</t>
    <rPh sb="0" eb="2">
      <t>オキナワ</t>
    </rPh>
    <rPh sb="2" eb="3">
      <t>シ</t>
    </rPh>
    <rPh sb="3" eb="13">
      <t>サン</t>
    </rPh>
    <rPh sb="20" eb="21">
      <t>ネン</t>
    </rPh>
    <rPh sb="23" eb="24">
      <t>ガツ</t>
    </rPh>
    <rPh sb="26" eb="27">
      <t>ニチ</t>
    </rPh>
    <rPh sb="27" eb="29">
      <t>セコウ</t>
    </rPh>
    <phoneticPr fontId="3"/>
  </si>
  <si>
    <t>沖縄県</t>
    <rPh sb="0" eb="3">
      <t>オキナワケン</t>
    </rPh>
    <phoneticPr fontId="3"/>
  </si>
  <si>
    <t>西原町男女共同参画推進条例　　（2012年4月1日施行）</t>
    <rPh sb="0" eb="2">
      <t>ニシハラ</t>
    </rPh>
    <rPh sb="2" eb="3">
      <t>マチ</t>
    </rPh>
    <rPh sb="3" eb="13">
      <t>サン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</si>
  <si>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遠賀町男女共同参画推進条例　　（2013年4月1日）</t>
    <rPh sb="0" eb="3">
      <t>オンガチョウ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phoneticPr fontId="3"/>
  </si>
  <si>
    <t>臼杵市</t>
    <rPh sb="0" eb="3">
      <t>ウスキシ</t>
    </rPh>
    <phoneticPr fontId="3"/>
  </si>
  <si>
    <t>野津町</t>
    <rPh sb="0" eb="1">
      <t>ノ</t>
    </rPh>
    <rPh sb="1" eb="2">
      <t>ヅ</t>
    </rPh>
    <rPh sb="2" eb="3">
      <t>チョウ</t>
    </rPh>
    <phoneticPr fontId="3"/>
  </si>
  <si>
    <t>なし</t>
    <phoneticPr fontId="3"/>
  </si>
  <si>
    <t>新規</t>
    <rPh sb="0" eb="2">
      <t>シンキ</t>
    </rPh>
    <phoneticPr fontId="3"/>
  </si>
  <si>
    <t>新設</t>
    <rPh sb="0" eb="2">
      <t>シンセツ</t>
    </rPh>
    <phoneticPr fontId="3"/>
  </si>
  <si>
    <t>臼杵市男女共同参画推進条例
　　（2013年4月1日施行）</t>
    <rPh sb="0" eb="3">
      <t>ウスキシ</t>
    </rPh>
    <rPh sb="3" eb="13">
      <t>ダンジョキョウドウサンカクスイシンジョウレイ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</si>
  <si>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大分県</t>
    <rPh sb="0" eb="3">
      <t>オオイタケン</t>
    </rPh>
    <phoneticPr fontId="3"/>
  </si>
  <si>
    <t>豊後高田市</t>
    <rPh sb="0" eb="5">
      <t>ブンゴタカダシ</t>
    </rPh>
    <phoneticPr fontId="3"/>
  </si>
  <si>
    <t>真玉町</t>
    <rPh sb="0" eb="2">
      <t>マタマ</t>
    </rPh>
    <rPh sb="2" eb="3">
      <t>マチ</t>
    </rPh>
    <phoneticPr fontId="3"/>
  </si>
  <si>
    <t>香々地町</t>
    <rPh sb="0" eb="1">
      <t>キョウ</t>
    </rPh>
    <rPh sb="3" eb="4">
      <t>チョウ</t>
    </rPh>
    <phoneticPr fontId="3"/>
  </si>
  <si>
    <t>宇佐市</t>
    <rPh sb="0" eb="3">
      <t>ウサシ</t>
    </rPh>
    <phoneticPr fontId="3"/>
  </si>
  <si>
    <t>院内町</t>
    <rPh sb="0" eb="2">
      <t>インナイ</t>
    </rPh>
    <rPh sb="2" eb="3">
      <t>チョウ</t>
    </rPh>
    <phoneticPr fontId="3"/>
  </si>
  <si>
    <t>安心院町</t>
    <rPh sb="0" eb="2">
      <t>アンシン</t>
    </rPh>
    <rPh sb="2" eb="3">
      <t>イン</t>
    </rPh>
    <rPh sb="3" eb="4">
      <t>マチ</t>
    </rPh>
    <phoneticPr fontId="3"/>
  </si>
  <si>
    <t>豊後高田市男女共同参画推進条例
　　（2013年4月1日施行）</t>
    <rPh sb="0" eb="5">
      <t>ブンゴタカダシ</t>
    </rPh>
    <rPh sb="5" eb="15">
      <t>ダンジョキョウドウサンカクスイシンジョウレイ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</si>
  <si>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宇佐市男女共同参画推進条例
　　（2013年4月1日施行、一部7月1日施行）</t>
    <rPh sb="0" eb="3">
      <t>ウサシ</t>
    </rPh>
    <rPh sb="3" eb="13">
      <t>ダンジョキョウドウサンカクスイシンジョウレイ</t>
    </rPh>
    <rPh sb="21" eb="22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2" eb="33">
      <t>ガツ</t>
    </rPh>
    <rPh sb="34" eb="35">
      <t>ニチ</t>
    </rPh>
    <rPh sb="35" eb="37">
      <t>セコウ</t>
    </rPh>
    <phoneticPr fontId="3"/>
  </si>
  <si>
    <t>宮崎県</t>
    <rPh sb="0" eb="3">
      <t>ミヤザキケン</t>
    </rPh>
    <phoneticPr fontId="3"/>
  </si>
  <si>
    <t>高原町男女共同参画推進条例　　（2013年4月1日施行）</t>
    <rPh sb="0" eb="3">
      <t>タカハルチョウ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</si>
  <si>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椎葉村男女共同参画推進条例　　（2013年4月1日施行）</t>
    <rPh sb="0" eb="3">
      <t>シイバソン</t>
    </rPh>
    <rPh sb="3" eb="13">
      <t>ダンジョキョウドウサンカクスイシンジョウレイ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</si>
  <si>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沖縄県</t>
    <rPh sb="0" eb="3">
      <t>オキナワケン</t>
    </rPh>
    <phoneticPr fontId="3"/>
  </si>
  <si>
    <t>豊見城市男女共同参画推進条例　　（2013年4月1日施行）</t>
    <rPh sb="0" eb="4">
      <t>トミグスクシ</t>
    </rPh>
    <rPh sb="4" eb="6">
      <t>ダンジョ</t>
    </rPh>
    <rPh sb="6" eb="8">
      <t>キョウドウ</t>
    </rPh>
    <rPh sb="8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</si>
</sst>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#,##0;[Red]_ 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tted">
        <color indexed="64"/>
      </right>
      <top style="thin">
        <color indexed="64"/>
      </top>
      <bottom/>
      <diagonal/>
    </border>
    <border>
      <left style="double">
        <color indexed="8"/>
      </left>
      <right style="dotted">
        <color indexed="64"/>
      </right>
      <top/>
      <bottom/>
      <diagonal/>
    </border>
    <border>
      <left style="double">
        <color indexed="8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uble">
        <color indexed="64"/>
      </right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uble">
        <color indexed="8"/>
      </left>
      <right style="dotted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vertical="center" wrapText="1" shrinkToFit="1"/>
    </xf>
    <xf numFmtId="176" fontId="7" fillId="0" borderId="7" xfId="0" applyNumberFormat="1" applyFont="1" applyFill="1" applyBorder="1" applyAlignment="1">
      <alignment vertical="center" wrapText="1" shrinkToFi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1" fontId="5" fillId="0" borderId="16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76" fontId="2" fillId="0" borderId="6" xfId="1" applyNumberFormat="1" applyFill="1" applyBorder="1" applyAlignment="1" applyProtection="1">
      <alignment horizontal="left" vertical="center" wrapText="1" shrinkToFit="1"/>
    </xf>
    <xf numFmtId="176" fontId="2" fillId="0" borderId="6" xfId="1" applyNumberFormat="1" applyFill="1" applyBorder="1" applyAlignment="1" applyProtection="1">
      <alignment vertical="center" wrapText="1" shrinkToFit="1"/>
    </xf>
    <xf numFmtId="176" fontId="2" fillId="0" borderId="7" xfId="1" applyNumberFormat="1" applyFill="1" applyBorder="1" applyAlignment="1" applyProtection="1">
      <alignment horizontal="left" vertical="center" wrapText="1" shrinkToFit="1"/>
    </xf>
    <xf numFmtId="176" fontId="2" fillId="0" borderId="7" xfId="1" applyNumberFormat="1" applyFill="1" applyBorder="1" applyAlignment="1" applyProtection="1">
      <alignment vertical="center" wrapText="1" shrinkToFi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 shrinkToFit="1"/>
    </xf>
    <xf numFmtId="0" fontId="7" fillId="2" borderId="10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 shrinkToFit="1"/>
    </xf>
    <xf numFmtId="0" fontId="5" fillId="3" borderId="0" xfId="0" applyFont="1" applyFill="1" applyAlignment="1">
      <alignment vertical="center" wrapText="1" shrinkToFit="1"/>
    </xf>
    <xf numFmtId="176" fontId="7" fillId="0" borderId="10" xfId="0" applyNumberFormat="1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vertical="center" wrapText="1" shrinkToFit="1"/>
    </xf>
    <xf numFmtId="0" fontId="7" fillId="6" borderId="9" xfId="0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vertical="center" wrapText="1"/>
    </xf>
    <xf numFmtId="0" fontId="2" fillId="0" borderId="24" xfId="1" applyFill="1" applyBorder="1" applyAlignment="1" applyProtection="1">
      <alignment vertical="center"/>
    </xf>
    <xf numFmtId="0" fontId="7" fillId="7" borderId="24" xfId="0" applyFont="1" applyFill="1" applyBorder="1" applyAlignment="1">
      <alignment vertical="center" wrapText="1"/>
    </xf>
    <xf numFmtId="176" fontId="7" fillId="0" borderId="24" xfId="0" applyNumberFormat="1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2" fillId="0" borderId="24" xfId="1" applyNumberFormat="1" applyFill="1" applyBorder="1" applyAlignment="1" applyProtection="1">
      <alignment vertical="center" wrapText="1" shrinkToFit="1"/>
    </xf>
    <xf numFmtId="0" fontId="7" fillId="6" borderId="24" xfId="0" applyFont="1" applyFill="1" applyBorder="1" applyAlignment="1">
      <alignment vertical="center" wrapText="1" shrinkToFit="1"/>
    </xf>
    <xf numFmtId="0" fontId="2" fillId="0" borderId="24" xfId="1" applyFill="1" applyBorder="1" applyAlignment="1" applyProtection="1">
      <alignment vertical="center" wrapText="1" shrinkToFit="1"/>
    </xf>
    <xf numFmtId="0" fontId="7" fillId="2" borderId="18" xfId="0" applyFont="1" applyFill="1" applyBorder="1" applyAlignment="1">
      <alignment vertical="center" wrapText="1" shrinkToFit="1"/>
    </xf>
    <xf numFmtId="31" fontId="5" fillId="0" borderId="33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31" fontId="5" fillId="0" borderId="35" xfId="0" applyNumberFormat="1" applyFont="1" applyFill="1" applyBorder="1" applyAlignment="1">
      <alignment horizontal="left" vertical="center" wrapText="1"/>
    </xf>
    <xf numFmtId="176" fontId="2" fillId="0" borderId="24" xfId="1" applyNumberForma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31" fontId="5" fillId="0" borderId="16" xfId="0" applyNumberFormat="1" applyFont="1" applyFill="1" applyBorder="1" applyAlignment="1">
      <alignment horizontal="left" vertical="center" wrapText="1" shrinkToFit="1"/>
    </xf>
    <xf numFmtId="0" fontId="2" fillId="0" borderId="24" xfId="1" applyFill="1" applyBorder="1" applyAlignment="1" applyProtection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176" fontId="1" fillId="0" borderId="24" xfId="1" applyNumberFormat="1" applyFont="1" applyFill="1" applyBorder="1" applyAlignment="1" applyProtection="1">
      <alignment vertical="center" wrapText="1" shrinkToFit="1"/>
    </xf>
    <xf numFmtId="176" fontId="5" fillId="0" borderId="38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 wrapText="1"/>
    </xf>
    <xf numFmtId="176" fontId="5" fillId="0" borderId="62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176" fontId="5" fillId="0" borderId="6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1" fontId="5" fillId="0" borderId="15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6" fontId="2" fillId="2" borderId="7" xfId="1" applyNumberFormat="1" applyFill="1" applyBorder="1" applyAlignment="1" applyProtection="1">
      <alignment vertical="center" wrapText="1" shrinkToFit="1"/>
    </xf>
    <xf numFmtId="176" fontId="2" fillId="0" borderId="19" xfId="1" applyNumberFormat="1" applyFill="1" applyBorder="1" applyAlignment="1" applyProtection="1">
      <alignment vertical="center" wrapText="1" shrinkToFit="1"/>
    </xf>
    <xf numFmtId="0" fontId="2" fillId="0" borderId="23" xfId="1" applyFill="1" applyBorder="1" applyAlignment="1" applyProtection="1">
      <alignment vertical="center" wrapText="1"/>
    </xf>
    <xf numFmtId="0" fontId="2" fillId="2" borderId="6" xfId="1" applyFill="1" applyBorder="1" applyAlignment="1" applyProtection="1">
      <alignment vertical="center" wrapText="1" shrinkToFit="1"/>
    </xf>
    <xf numFmtId="176" fontId="2" fillId="0" borderId="23" xfId="1" applyNumberFormat="1" applyFill="1" applyBorder="1" applyAlignment="1" applyProtection="1">
      <alignment vertical="center" wrapText="1" shrinkToFit="1"/>
    </xf>
    <xf numFmtId="176" fontId="2" fillId="0" borderId="40" xfId="1" applyNumberFormat="1" applyFill="1" applyBorder="1" applyAlignment="1" applyProtection="1">
      <alignment vertical="center" wrapText="1" shrinkToFit="1"/>
    </xf>
    <xf numFmtId="0" fontId="2" fillId="0" borderId="29" xfId="1" applyFill="1" applyBorder="1" applyAlignment="1" applyProtection="1">
      <alignment vertical="center" wrapText="1"/>
    </xf>
    <xf numFmtId="0" fontId="2" fillId="0" borderId="6" xfId="1" applyFill="1" applyBorder="1" applyAlignment="1" applyProtection="1">
      <alignment vertical="center" wrapText="1" shrinkToFit="1"/>
    </xf>
    <xf numFmtId="0" fontId="2" fillId="0" borderId="23" xfId="1" applyFill="1" applyBorder="1" applyAlignment="1" applyProtection="1">
      <alignment vertical="center" wrapText="1" shrinkToFit="1"/>
    </xf>
    <xf numFmtId="0" fontId="2" fillId="0" borderId="63" xfId="1" applyFill="1" applyBorder="1" applyAlignment="1" applyProtection="1">
      <alignment vertical="center" wrapText="1"/>
    </xf>
    <xf numFmtId="0" fontId="5" fillId="0" borderId="1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2" fillId="0" borderId="39" xfId="1" applyFill="1" applyBorder="1" applyAlignment="1" applyProtection="1">
      <alignment vertical="center" wrapText="1"/>
    </xf>
    <xf numFmtId="0" fontId="2" fillId="0" borderId="40" xfId="1" applyFill="1" applyBorder="1" applyAlignment="1" applyProtection="1">
      <alignment vertical="center" wrapText="1"/>
    </xf>
    <xf numFmtId="0" fontId="2" fillId="0" borderId="41" xfId="1" applyFill="1" applyBorder="1" applyAlignment="1" applyProtection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176" fontId="2" fillId="0" borderId="39" xfId="1" applyNumberFormat="1" applyFill="1" applyBorder="1" applyAlignment="1" applyProtection="1">
      <alignment vertical="center" wrapText="1" shrinkToFit="1"/>
    </xf>
    <xf numFmtId="176" fontId="2" fillId="0" borderId="40" xfId="1" applyNumberFormat="1" applyFill="1" applyBorder="1" applyAlignment="1" applyProtection="1">
      <alignment vertical="center" wrapText="1" shrinkToFit="1"/>
    </xf>
    <xf numFmtId="176" fontId="2" fillId="0" borderId="41" xfId="1" applyNumberFormat="1" applyFill="1" applyBorder="1" applyAlignment="1" applyProtection="1">
      <alignment vertical="center" wrapText="1" shrinkToFit="1"/>
    </xf>
    <xf numFmtId="0" fontId="7" fillId="0" borderId="3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1" fontId="5" fillId="0" borderId="43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1" fontId="5" fillId="0" borderId="49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31" fontId="5" fillId="0" borderId="53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31" fontId="5" fillId="0" borderId="50" xfId="0" applyNumberFormat="1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28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left" vertical="center" wrapText="1" shrinkToFit="1"/>
    </xf>
    <xf numFmtId="0" fontId="2" fillId="0" borderId="19" xfId="1" applyFill="1" applyBorder="1" applyAlignment="1" applyProtection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31" fontId="5" fillId="0" borderId="27" xfId="0" applyNumberFormat="1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31" fontId="5" fillId="0" borderId="58" xfId="0" applyNumberFormat="1" applyFont="1" applyFill="1" applyBorder="1" applyAlignment="1">
      <alignment horizontal="left" vertical="center" wrapText="1"/>
    </xf>
    <xf numFmtId="31" fontId="5" fillId="0" borderId="59" xfId="0" applyNumberFormat="1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31" fontId="5" fillId="0" borderId="6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39" xfId="1" applyFill="1" applyBorder="1" applyAlignment="1" applyProtection="1">
      <alignment vertical="center" wrapText="1" shrinkToFit="1"/>
    </xf>
    <xf numFmtId="0" fontId="2" fillId="0" borderId="40" xfId="1" applyFill="1" applyBorder="1" applyAlignment="1" applyProtection="1">
      <alignment vertical="center" wrapText="1" shrinkToFit="1"/>
    </xf>
    <xf numFmtId="0" fontId="2" fillId="0" borderId="41" xfId="1" applyFill="1" applyBorder="1" applyAlignment="1" applyProtection="1">
      <alignment vertical="center" wrapText="1" shrinkToFit="1"/>
    </xf>
    <xf numFmtId="0" fontId="7" fillId="0" borderId="54" xfId="0" applyFont="1" applyFill="1" applyBorder="1" applyAlignment="1">
      <alignment vertical="center"/>
    </xf>
    <xf numFmtId="0" fontId="2" fillId="0" borderId="19" xfId="1" applyFill="1" applyBorder="1" applyAlignment="1" applyProtection="1">
      <alignment vertical="center" wrapText="1" shrinkToFit="1"/>
    </xf>
    <xf numFmtId="0" fontId="7" fillId="0" borderId="29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vertical="center" wrapText="1" shrinkToFit="1"/>
    </xf>
    <xf numFmtId="176" fontId="2" fillId="0" borderId="72" xfId="1" applyNumberFormat="1" applyFill="1" applyBorder="1" applyAlignment="1" applyProtection="1">
      <alignment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31" fontId="5" fillId="0" borderId="49" xfId="0" applyNumberFormat="1" applyFont="1" applyFill="1" applyBorder="1" applyAlignment="1">
      <alignment horizontal="left" vertical="center" wrapText="1" shrinkToFit="1"/>
    </xf>
    <xf numFmtId="31" fontId="5" fillId="0" borderId="27" xfId="0" applyNumberFormat="1" applyFont="1" applyFill="1" applyBorder="1" applyAlignment="1">
      <alignment horizontal="left" vertical="center" wrapText="1" shrinkToFit="1"/>
    </xf>
    <xf numFmtId="0" fontId="7" fillId="0" borderId="25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1" fontId="5" fillId="0" borderId="15" xfId="0" applyNumberFormat="1" applyFont="1" applyFill="1" applyBorder="1" applyAlignment="1">
      <alignment horizontal="left" vertical="center" wrapText="1"/>
    </xf>
    <xf numFmtId="31" fontId="5" fillId="0" borderId="30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view="pageBreakPreview" topLeftCell="B232" zoomScaleNormal="86" zoomScaleSheetLayoutView="100" workbookViewId="0">
      <selection activeCell="I155" sqref="I155:I163"/>
    </sheetView>
  </sheetViews>
  <sheetFormatPr defaultRowHeight="13.5"/>
  <cols>
    <col min="1" max="1" width="2.5" style="1" customWidth="1"/>
    <col min="2" max="2" width="8.125" style="11" customWidth="1"/>
    <col min="3" max="3" width="11.5" style="1" customWidth="1"/>
    <col min="4" max="4" width="42.875" style="27" customWidth="1"/>
    <col min="5" max="5" width="11.375" style="21" customWidth="1"/>
    <col min="6" max="6" width="33.625" style="21" customWidth="1"/>
    <col min="7" max="7" width="10.5" style="29" customWidth="1"/>
    <col min="8" max="8" width="6.5" style="3" customWidth="1"/>
    <col min="9" max="9" width="13.625" style="30" customWidth="1"/>
    <col min="10" max="16384" width="9" style="4"/>
  </cols>
  <sheetData>
    <row r="1" spans="1:9" ht="14.25" customHeight="1">
      <c r="B1" s="178" t="s">
        <v>188</v>
      </c>
      <c r="C1" s="178"/>
      <c r="D1" s="178"/>
      <c r="E1" s="178"/>
      <c r="F1" s="178"/>
      <c r="I1" s="18"/>
    </row>
    <row r="2" spans="1:9" ht="15" customHeight="1" thickBot="1">
      <c r="B2" s="5"/>
      <c r="E2" s="2"/>
      <c r="F2" s="22"/>
      <c r="H2" s="66"/>
      <c r="I2" s="105"/>
    </row>
    <row r="3" spans="1:9" s="11" customFormat="1" ht="24.75" customHeight="1" thickBot="1">
      <c r="A3" s="6"/>
      <c r="B3" s="7" t="s">
        <v>50</v>
      </c>
      <c r="C3" s="112" t="s">
        <v>74</v>
      </c>
      <c r="D3" s="123" t="s">
        <v>75</v>
      </c>
      <c r="E3" s="8" t="s">
        <v>76</v>
      </c>
      <c r="F3" s="9" t="s">
        <v>189</v>
      </c>
      <c r="G3" s="106" t="s">
        <v>51</v>
      </c>
      <c r="H3" s="10" t="s">
        <v>52</v>
      </c>
      <c r="I3" s="33" t="s">
        <v>53</v>
      </c>
    </row>
    <row r="4" spans="1:9" s="13" customFormat="1">
      <c r="A4" s="12"/>
      <c r="B4" s="40" t="s">
        <v>61</v>
      </c>
      <c r="C4" s="113" t="str">
        <f>HYPERLINK("rule-file/kyushu_okinawa/pref_fukuoka.txt","福岡県")</f>
        <v>福岡県</v>
      </c>
      <c r="D4" s="41" t="s">
        <v>64</v>
      </c>
      <c r="E4" s="42"/>
      <c r="F4" s="43"/>
      <c r="G4" s="44"/>
      <c r="H4" s="102"/>
      <c r="I4" s="99"/>
    </row>
    <row r="5" spans="1:9" s="13" customFormat="1" ht="12.75" customHeight="1">
      <c r="A5" s="12"/>
      <c r="B5" s="14" t="s">
        <v>61</v>
      </c>
      <c r="C5" s="37" t="str">
        <f>HYPERLINK("rule-file/kyushu_okinawa/kitakyushu.pdf","北九州市")</f>
        <v>北九州市</v>
      </c>
      <c r="D5" s="25" t="s">
        <v>171</v>
      </c>
      <c r="E5" s="26"/>
      <c r="F5" s="31"/>
      <c r="G5" s="32"/>
      <c r="H5" s="102"/>
      <c r="I5" s="99"/>
    </row>
    <row r="6" spans="1:9" s="13" customFormat="1" ht="12.75" customHeight="1">
      <c r="A6" s="12"/>
      <c r="B6" s="14" t="s">
        <v>61</v>
      </c>
      <c r="C6" s="37" t="str">
        <f>HYPERLINK("rule-file/kyushu_okinawa/fukuoka.txt","福岡市")</f>
        <v>福岡市</v>
      </c>
      <c r="D6" s="25" t="s">
        <v>172</v>
      </c>
      <c r="E6" s="26"/>
      <c r="F6" s="31"/>
      <c r="G6" s="32"/>
      <c r="H6" s="102"/>
      <c r="I6" s="99"/>
    </row>
    <row r="7" spans="1:9" s="13" customFormat="1">
      <c r="A7" s="12"/>
      <c r="B7" s="14" t="s">
        <v>62</v>
      </c>
      <c r="C7" s="37" t="str">
        <f>HYPERLINK("rule-file/kyushu_okinawa/oomuta.pdf","大牟田市")</f>
        <v>大牟田市</v>
      </c>
      <c r="D7" s="25" t="s">
        <v>65</v>
      </c>
      <c r="E7" s="26"/>
      <c r="F7" s="31"/>
      <c r="G7" s="32"/>
      <c r="H7" s="102"/>
      <c r="I7" s="99"/>
    </row>
    <row r="8" spans="1:9" s="13" customFormat="1" ht="25.5">
      <c r="A8" s="12"/>
      <c r="B8" s="14" t="s">
        <v>61</v>
      </c>
      <c r="C8" s="167" t="str">
        <f>HYPERLINK("rule-file/kyushu_okinawa/kurume.txt","久留米市")</f>
        <v>久留米市</v>
      </c>
      <c r="D8" s="125" t="s">
        <v>8</v>
      </c>
      <c r="E8" s="15" t="s">
        <v>7</v>
      </c>
      <c r="F8" s="23" t="s">
        <v>8</v>
      </c>
      <c r="G8" s="131" t="s">
        <v>77</v>
      </c>
      <c r="H8" s="145" t="s">
        <v>54</v>
      </c>
      <c r="I8" s="148">
        <v>38388</v>
      </c>
    </row>
    <row r="9" spans="1:9" s="13" customFormat="1" ht="12.75">
      <c r="A9" s="12"/>
      <c r="B9" s="14" t="s">
        <v>144</v>
      </c>
      <c r="C9" s="168"/>
      <c r="D9" s="126"/>
      <c r="E9" s="15" t="s">
        <v>9</v>
      </c>
      <c r="F9" s="23" t="s">
        <v>58</v>
      </c>
      <c r="G9" s="132"/>
      <c r="H9" s="146"/>
      <c r="I9" s="171"/>
    </row>
    <row r="10" spans="1:9" s="13" customFormat="1" ht="12.75">
      <c r="A10" s="12"/>
      <c r="B10" s="14" t="s">
        <v>10</v>
      </c>
      <c r="C10" s="168"/>
      <c r="D10" s="126"/>
      <c r="E10" s="15" t="s">
        <v>11</v>
      </c>
      <c r="F10" s="23" t="s">
        <v>56</v>
      </c>
      <c r="G10" s="132"/>
      <c r="H10" s="146"/>
      <c r="I10" s="171"/>
    </row>
    <row r="11" spans="1:9" s="13" customFormat="1" ht="12.75">
      <c r="A11" s="12"/>
      <c r="B11" s="14" t="s">
        <v>12</v>
      </c>
      <c r="C11" s="168"/>
      <c r="D11" s="126"/>
      <c r="E11" s="15" t="s">
        <v>13</v>
      </c>
      <c r="F11" s="23" t="s">
        <v>58</v>
      </c>
      <c r="G11" s="132"/>
      <c r="H11" s="146"/>
      <c r="I11" s="171"/>
    </row>
    <row r="12" spans="1:9" s="13" customFormat="1" ht="12.75">
      <c r="A12" s="12"/>
      <c r="B12" s="14" t="s">
        <v>10</v>
      </c>
      <c r="C12" s="169"/>
      <c r="D12" s="127"/>
      <c r="E12" s="15" t="s">
        <v>14</v>
      </c>
      <c r="F12" s="23" t="s">
        <v>143</v>
      </c>
      <c r="G12" s="133"/>
      <c r="H12" s="147"/>
      <c r="I12" s="160"/>
    </row>
    <row r="13" spans="1:9" s="13" customFormat="1">
      <c r="A13" s="12"/>
      <c r="B13" s="14" t="s">
        <v>61</v>
      </c>
      <c r="C13" s="37" t="str">
        <f>HYPERLINK("rule-file/kyushu_okinawa/noogata.pdf","直方市")</f>
        <v>直方市</v>
      </c>
      <c r="D13" s="25" t="s">
        <v>66</v>
      </c>
      <c r="E13" s="24"/>
      <c r="G13" s="29"/>
      <c r="H13" s="102"/>
      <c r="I13" s="99"/>
    </row>
    <row r="14" spans="1:9" s="13" customFormat="1" ht="25.5">
      <c r="A14" s="12"/>
      <c r="B14" s="14" t="s">
        <v>61</v>
      </c>
      <c r="C14" s="167" t="str">
        <f>HYPERLINK("rule-file/kyushu_okinawa/iizuka.pdf","飯塚市")</f>
        <v>飯塚市</v>
      </c>
      <c r="D14" s="125" t="s">
        <v>260</v>
      </c>
      <c r="E14" s="37" t="str">
        <f>HYPERLINK("rule-file/kyushu_okinawa/iizuka_old.pdf","飯塚市")</f>
        <v>飯塚市</v>
      </c>
      <c r="F14" s="58" t="s">
        <v>15</v>
      </c>
      <c r="G14" s="131" t="s">
        <v>264</v>
      </c>
      <c r="H14" s="145" t="s">
        <v>59</v>
      </c>
      <c r="I14" s="148">
        <v>38802</v>
      </c>
    </row>
    <row r="15" spans="1:9" s="13" customFormat="1" ht="12.75">
      <c r="A15" s="12"/>
      <c r="B15" s="14" t="s">
        <v>144</v>
      </c>
      <c r="C15" s="168"/>
      <c r="D15" s="126"/>
      <c r="E15" s="15" t="s">
        <v>16</v>
      </c>
      <c r="F15" s="23" t="s">
        <v>56</v>
      </c>
      <c r="G15" s="132"/>
      <c r="H15" s="146"/>
      <c r="I15" s="149"/>
    </row>
    <row r="16" spans="1:9" s="13" customFormat="1" ht="12.75">
      <c r="A16" s="12"/>
      <c r="B16" s="14" t="s">
        <v>12</v>
      </c>
      <c r="C16" s="168"/>
      <c r="D16" s="126"/>
      <c r="E16" s="15" t="s">
        <v>17</v>
      </c>
      <c r="F16" s="23" t="s">
        <v>143</v>
      </c>
      <c r="G16" s="132"/>
      <c r="H16" s="146"/>
      <c r="I16" s="149"/>
    </row>
    <row r="17" spans="1:9" s="13" customFormat="1" ht="12.75">
      <c r="A17" s="12"/>
      <c r="B17" s="14" t="s">
        <v>144</v>
      </c>
      <c r="C17" s="168"/>
      <c r="D17" s="126"/>
      <c r="E17" s="15" t="s">
        <v>18</v>
      </c>
      <c r="F17" s="23" t="s">
        <v>58</v>
      </c>
      <c r="G17" s="132"/>
      <c r="H17" s="146"/>
      <c r="I17" s="149"/>
    </row>
    <row r="18" spans="1:9" s="13" customFormat="1" ht="12.75">
      <c r="A18" s="12"/>
      <c r="B18" s="14" t="s">
        <v>10</v>
      </c>
      <c r="C18" s="169"/>
      <c r="D18" s="127"/>
      <c r="E18" s="15" t="s">
        <v>19</v>
      </c>
      <c r="F18" s="23" t="s">
        <v>56</v>
      </c>
      <c r="G18" s="133"/>
      <c r="H18" s="147"/>
      <c r="I18" s="150"/>
    </row>
    <row r="19" spans="1:9" s="13" customFormat="1">
      <c r="A19" s="12"/>
      <c r="B19" s="14" t="s">
        <v>61</v>
      </c>
      <c r="C19" s="37" t="str">
        <f>HYPERLINK("rule-file/kyushu_okinawa/tagawa.pdf","田川市")</f>
        <v>田川市</v>
      </c>
      <c r="D19" s="25" t="s">
        <v>67</v>
      </c>
      <c r="E19" s="26"/>
      <c r="F19" s="31"/>
      <c r="G19" s="32"/>
      <c r="H19" s="102"/>
      <c r="I19" s="99"/>
    </row>
    <row r="20" spans="1:9" s="13" customFormat="1" ht="12.75" customHeight="1">
      <c r="A20" s="12"/>
      <c r="B20" s="14" t="s">
        <v>61</v>
      </c>
      <c r="C20" s="37" t="str">
        <f>HYPERLINK("rule-file/kyushu_okinawa/yame.pdf","八女市")</f>
        <v>八女市</v>
      </c>
      <c r="D20" s="25" t="s">
        <v>173</v>
      </c>
      <c r="E20" s="26"/>
      <c r="F20" s="31"/>
      <c r="G20" s="32"/>
      <c r="H20" s="102"/>
      <c r="I20" s="99"/>
    </row>
    <row r="21" spans="1:9" s="13" customFormat="1" ht="12.75" customHeight="1">
      <c r="A21" s="12"/>
      <c r="B21" s="14" t="s">
        <v>62</v>
      </c>
      <c r="C21" s="114" t="str">
        <f>HYPERLINK("rule-file/kyushu_okinawa/chikugo.txt","筑後市")</f>
        <v>筑後市</v>
      </c>
      <c r="D21" s="28" t="s">
        <v>293</v>
      </c>
      <c r="E21" s="26"/>
      <c r="F21" s="26"/>
      <c r="G21" s="35"/>
      <c r="H21" s="102"/>
      <c r="I21" s="99"/>
    </row>
    <row r="22" spans="1:9" s="13" customFormat="1" ht="12.75" customHeight="1">
      <c r="A22" s="12"/>
      <c r="B22" s="14" t="s">
        <v>61</v>
      </c>
      <c r="C22" s="37" t="str">
        <f>HYPERLINK("rule-file/kyushu_okinawa/yukuhashi.pdf","行橋市")</f>
        <v>行橋市</v>
      </c>
      <c r="D22" s="25" t="s">
        <v>68</v>
      </c>
      <c r="E22" s="26"/>
      <c r="F22" s="31"/>
      <c r="G22" s="32"/>
      <c r="H22" s="102"/>
      <c r="I22" s="99"/>
    </row>
    <row r="23" spans="1:9" s="13" customFormat="1" ht="12.75" customHeight="1">
      <c r="A23" s="12"/>
      <c r="B23" s="14" t="s">
        <v>62</v>
      </c>
      <c r="C23" s="37" t="str">
        <f>HYPERLINK("rule-file/kyushu_okinawa/buzen.txt","豊前市")</f>
        <v>豊前市</v>
      </c>
      <c r="D23" s="25" t="s">
        <v>309</v>
      </c>
      <c r="E23" s="26"/>
      <c r="F23" s="31"/>
      <c r="G23" s="32"/>
      <c r="H23" s="102"/>
      <c r="I23" s="99"/>
    </row>
    <row r="24" spans="1:9" s="13" customFormat="1" ht="12.75" customHeight="1">
      <c r="A24" s="12"/>
      <c r="B24" s="14" t="s">
        <v>62</v>
      </c>
      <c r="C24" s="37" t="str">
        <f>HYPERLINK("rule-file/kyushu_okinawa/ogoori.txt","小郡市")</f>
        <v>小郡市</v>
      </c>
      <c r="D24" s="25" t="s">
        <v>261</v>
      </c>
      <c r="E24" s="26"/>
      <c r="F24" s="31"/>
      <c r="G24" s="32"/>
      <c r="H24" s="102"/>
      <c r="I24" s="99"/>
    </row>
    <row r="25" spans="1:9" s="13" customFormat="1">
      <c r="A25" s="12"/>
      <c r="B25" s="14" t="s">
        <v>20</v>
      </c>
      <c r="C25" s="37" t="str">
        <f>HYPERLINK("rule-file/kyushu_okinawa/chikushino.pdf","筑紫野市")</f>
        <v>筑紫野市</v>
      </c>
      <c r="D25" s="25" t="s">
        <v>69</v>
      </c>
      <c r="E25" s="26"/>
      <c r="F25" s="31"/>
      <c r="G25" s="32"/>
      <c r="H25" s="102"/>
      <c r="I25" s="99"/>
    </row>
    <row r="26" spans="1:9" s="13" customFormat="1">
      <c r="A26" s="12"/>
      <c r="B26" s="14" t="s">
        <v>62</v>
      </c>
      <c r="C26" s="37" t="str">
        <f>HYPERLINK("rule-file/kyushu_okinawa/kasuga.txt","春日市")</f>
        <v>春日市</v>
      </c>
      <c r="D26" s="25" t="s">
        <v>205</v>
      </c>
      <c r="E26" s="26"/>
      <c r="F26" s="31"/>
      <c r="G26" s="32"/>
      <c r="H26" s="102"/>
      <c r="I26" s="99"/>
    </row>
    <row r="27" spans="1:9" s="13" customFormat="1" ht="12.75" customHeight="1">
      <c r="A27" s="12"/>
      <c r="B27" s="14" t="s">
        <v>21</v>
      </c>
      <c r="C27" s="37" t="str">
        <f>HYPERLINK("rule-file/kyushu_okinawa/oonojo.pdf","大野城市")</f>
        <v>大野城市</v>
      </c>
      <c r="D27" s="25" t="s">
        <v>70</v>
      </c>
      <c r="E27" s="26"/>
      <c r="F27" s="31"/>
      <c r="G27" s="32"/>
      <c r="H27" s="102"/>
      <c r="I27" s="99"/>
    </row>
    <row r="28" spans="1:9" s="13" customFormat="1" ht="12.75" customHeight="1">
      <c r="A28" s="12"/>
      <c r="B28" s="14" t="s">
        <v>61</v>
      </c>
      <c r="C28" s="167" t="str">
        <f>HYPERLINK("rule-file/kyushu_okinawa/munakata.pdf","宗像市")</f>
        <v>宗像市</v>
      </c>
      <c r="D28" s="125" t="s">
        <v>0</v>
      </c>
      <c r="E28" s="15" t="s">
        <v>22</v>
      </c>
      <c r="F28" s="23" t="s">
        <v>143</v>
      </c>
      <c r="G28" s="131" t="s">
        <v>72</v>
      </c>
      <c r="H28" s="172" t="s">
        <v>59</v>
      </c>
      <c r="I28" s="174">
        <v>37712</v>
      </c>
    </row>
    <row r="29" spans="1:9" s="13" customFormat="1" ht="12.75">
      <c r="A29" s="12"/>
      <c r="B29" s="14" t="s">
        <v>62</v>
      </c>
      <c r="C29" s="168"/>
      <c r="D29" s="126"/>
      <c r="E29" s="15" t="s">
        <v>23</v>
      </c>
      <c r="F29" s="23" t="s">
        <v>56</v>
      </c>
      <c r="G29" s="132"/>
      <c r="H29" s="173"/>
      <c r="I29" s="175"/>
    </row>
    <row r="30" spans="1:9" s="13" customFormat="1" ht="12.75">
      <c r="A30" s="12"/>
      <c r="B30" s="14" t="s">
        <v>12</v>
      </c>
      <c r="C30" s="169"/>
      <c r="D30" s="127"/>
      <c r="E30" s="15" t="s">
        <v>150</v>
      </c>
      <c r="F30" s="23" t="s">
        <v>56</v>
      </c>
      <c r="G30" s="133"/>
      <c r="H30" s="17" t="s">
        <v>54</v>
      </c>
      <c r="I30" s="34">
        <v>38439</v>
      </c>
    </row>
    <row r="31" spans="1:9" s="13" customFormat="1">
      <c r="A31" s="12"/>
      <c r="B31" s="14" t="s">
        <v>144</v>
      </c>
      <c r="C31" s="37" t="str">
        <f>HYPERLINK("rule-file/kyushu_okinawa/dazaifu.pdf","太宰府市")</f>
        <v>太宰府市</v>
      </c>
      <c r="D31" s="25" t="s">
        <v>149</v>
      </c>
      <c r="E31" s="26"/>
      <c r="F31" s="31"/>
      <c r="G31" s="32"/>
      <c r="H31" s="102"/>
      <c r="I31" s="99"/>
    </row>
    <row r="32" spans="1:9" s="13" customFormat="1" ht="12.75" customHeight="1">
      <c r="A32" s="12"/>
      <c r="B32" s="14" t="s">
        <v>61</v>
      </c>
      <c r="C32" s="37" t="str">
        <f>HYPERLINK("rule-file/kyushu_okinawa/koga.txt","古賀市")</f>
        <v>古賀市</v>
      </c>
      <c r="D32" s="25" t="s">
        <v>71</v>
      </c>
      <c r="E32" s="26"/>
      <c r="F32" s="31"/>
      <c r="G32" s="32"/>
      <c r="H32" s="102"/>
      <c r="I32" s="99"/>
    </row>
    <row r="33" spans="1:9" s="13" customFormat="1" ht="25.5">
      <c r="A33" s="12"/>
      <c r="B33" s="14" t="s">
        <v>61</v>
      </c>
      <c r="C33" s="167" t="str">
        <f>HYPERLINK("rule-file/kyushu_okinawa/fukutsu.txt","福津市")</f>
        <v>福津市</v>
      </c>
      <c r="D33" s="125" t="s">
        <v>151</v>
      </c>
      <c r="E33" s="37" t="str">
        <f>HYPERLINK("rule-file/kyushu_okinawa/fukumamachi.txt","福間町")</f>
        <v>福間町</v>
      </c>
      <c r="F33" s="45" t="s">
        <v>24</v>
      </c>
      <c r="G33" s="131" t="s">
        <v>174</v>
      </c>
      <c r="H33" s="145" t="s">
        <v>59</v>
      </c>
      <c r="I33" s="148">
        <v>38376</v>
      </c>
    </row>
    <row r="34" spans="1:9" s="13" customFormat="1" ht="12.75">
      <c r="A34" s="12"/>
      <c r="B34" s="14" t="s">
        <v>144</v>
      </c>
      <c r="C34" s="169"/>
      <c r="D34" s="127"/>
      <c r="E34" s="15" t="s">
        <v>25</v>
      </c>
      <c r="F34" s="23" t="s">
        <v>56</v>
      </c>
      <c r="G34" s="133"/>
      <c r="H34" s="147"/>
      <c r="I34" s="150"/>
    </row>
    <row r="35" spans="1:9" s="13" customFormat="1" ht="12.75">
      <c r="A35" s="12"/>
      <c r="B35" s="14" t="s">
        <v>62</v>
      </c>
      <c r="C35" s="128" t="str">
        <f>HYPERLINK("rule-file/kyushu_okinawa/ukiha.txt","うきは市")</f>
        <v>うきは市</v>
      </c>
      <c r="D35" s="125" t="s">
        <v>208</v>
      </c>
      <c r="E35" s="15" t="s">
        <v>206</v>
      </c>
      <c r="F35" s="23" t="s">
        <v>193</v>
      </c>
      <c r="G35" s="154" t="s">
        <v>72</v>
      </c>
      <c r="H35" s="145" t="s">
        <v>59</v>
      </c>
      <c r="I35" s="148">
        <v>39161</v>
      </c>
    </row>
    <row r="36" spans="1:9" s="13" customFormat="1" ht="12.75">
      <c r="A36" s="12"/>
      <c r="B36" s="14" t="s">
        <v>62</v>
      </c>
      <c r="C36" s="163"/>
      <c r="D36" s="127"/>
      <c r="E36" s="15" t="s">
        <v>207</v>
      </c>
      <c r="F36" s="23" t="s">
        <v>193</v>
      </c>
      <c r="G36" s="156"/>
      <c r="H36" s="147"/>
      <c r="I36" s="150"/>
    </row>
    <row r="37" spans="1:9" s="13" customFormat="1" ht="12.75">
      <c r="A37" s="12"/>
      <c r="B37" s="14" t="s">
        <v>62</v>
      </c>
      <c r="C37" s="128" t="str">
        <f>HYPERLINK("rule-file/kyushu_okinawa/kama.txt","嘉麻市")</f>
        <v>嘉麻市</v>
      </c>
      <c r="D37" s="125" t="s">
        <v>347</v>
      </c>
      <c r="E37" s="15" t="s">
        <v>342</v>
      </c>
      <c r="F37" s="23" t="s">
        <v>346</v>
      </c>
      <c r="G37" s="154" t="s">
        <v>72</v>
      </c>
      <c r="H37" s="145" t="s">
        <v>59</v>
      </c>
      <c r="I37" s="148">
        <v>38803</v>
      </c>
    </row>
    <row r="38" spans="1:9" s="13" customFormat="1" ht="12.75">
      <c r="A38" s="12"/>
      <c r="B38" s="14" t="s">
        <v>62</v>
      </c>
      <c r="C38" s="162"/>
      <c r="D38" s="126"/>
      <c r="E38" s="15" t="s">
        <v>343</v>
      </c>
      <c r="F38" s="23" t="s">
        <v>346</v>
      </c>
      <c r="G38" s="155"/>
      <c r="H38" s="146"/>
      <c r="I38" s="149"/>
    </row>
    <row r="39" spans="1:9" s="13" customFormat="1" ht="12.75">
      <c r="A39" s="12"/>
      <c r="B39" s="14" t="s">
        <v>62</v>
      </c>
      <c r="C39" s="162"/>
      <c r="D39" s="126"/>
      <c r="E39" s="15" t="s">
        <v>344</v>
      </c>
      <c r="F39" s="23" t="s">
        <v>346</v>
      </c>
      <c r="G39" s="155"/>
      <c r="H39" s="146"/>
      <c r="I39" s="149"/>
    </row>
    <row r="40" spans="1:9" s="13" customFormat="1" ht="12.75">
      <c r="A40" s="12"/>
      <c r="B40" s="14" t="s">
        <v>62</v>
      </c>
      <c r="C40" s="163"/>
      <c r="D40" s="127"/>
      <c r="E40" s="15" t="s">
        <v>345</v>
      </c>
      <c r="F40" s="23" t="s">
        <v>346</v>
      </c>
      <c r="G40" s="156"/>
      <c r="H40" s="147"/>
      <c r="I40" s="150"/>
    </row>
    <row r="41" spans="1:9" s="13" customFormat="1" ht="12.75">
      <c r="A41" s="12"/>
      <c r="B41" s="14" t="s">
        <v>26</v>
      </c>
      <c r="C41" s="167" t="str">
        <f>HYPERLINK("rule-file/kyushu_okinawa/asakura.txt","朝倉市")</f>
        <v>朝倉市</v>
      </c>
      <c r="D41" s="125" t="s">
        <v>262</v>
      </c>
      <c r="E41" s="15" t="s">
        <v>27</v>
      </c>
      <c r="F41" s="23" t="s">
        <v>143</v>
      </c>
      <c r="G41" s="131" t="s">
        <v>263</v>
      </c>
      <c r="H41" s="145" t="s">
        <v>59</v>
      </c>
      <c r="I41" s="148">
        <v>38796</v>
      </c>
    </row>
    <row r="42" spans="1:9" s="13" customFormat="1" ht="12.75">
      <c r="A42" s="12"/>
      <c r="B42" s="14" t="s">
        <v>144</v>
      </c>
      <c r="C42" s="168"/>
      <c r="D42" s="126"/>
      <c r="E42" s="15" t="s">
        <v>28</v>
      </c>
      <c r="F42" s="23" t="s">
        <v>55</v>
      </c>
      <c r="G42" s="132"/>
      <c r="H42" s="146"/>
      <c r="I42" s="149"/>
    </row>
    <row r="43" spans="1:9" s="13" customFormat="1" ht="25.5">
      <c r="A43" s="12"/>
      <c r="B43" s="14" t="s">
        <v>61</v>
      </c>
      <c r="C43" s="169"/>
      <c r="D43" s="127"/>
      <c r="E43" s="37" t="str">
        <f>HYPERLINK("rule-file/kyushu_okinawa/asakuramachi.pdf","朝倉町")</f>
        <v>朝倉町</v>
      </c>
      <c r="F43" s="58" t="s">
        <v>192</v>
      </c>
      <c r="G43" s="133"/>
      <c r="H43" s="147"/>
      <c r="I43" s="150"/>
    </row>
    <row r="44" spans="1:9" s="13" customFormat="1" ht="25.5">
      <c r="A44" s="12"/>
      <c r="B44" s="14" t="s">
        <v>62</v>
      </c>
      <c r="C44" s="128" t="str">
        <f>HYPERLINK("rule-file/kyushu_okinawa/itoshima.txt","糸島市")</f>
        <v>糸島市</v>
      </c>
      <c r="D44" s="182" t="s">
        <v>310</v>
      </c>
      <c r="E44" s="36" t="str">
        <f>HYPERLINK("rule-file/kyushu_okinawa/maebaru.pdf","前原市")</f>
        <v>前原市</v>
      </c>
      <c r="F44" s="82" t="s">
        <v>324</v>
      </c>
      <c r="G44" s="90"/>
      <c r="H44" s="145" t="s">
        <v>59</v>
      </c>
      <c r="I44" s="148">
        <v>40179</v>
      </c>
    </row>
    <row r="45" spans="1:9" s="13" customFormat="1" ht="25.5">
      <c r="A45" s="12"/>
      <c r="B45" s="14" t="s">
        <v>62</v>
      </c>
      <c r="C45" s="129"/>
      <c r="D45" s="126"/>
      <c r="E45" s="75" t="str">
        <f>HYPERLINK("rule-file/kyushu_okinawa/nijomachi.pdf","二丈町")</f>
        <v>二丈町</v>
      </c>
      <c r="F45" s="83" t="s">
        <v>325</v>
      </c>
      <c r="G45" s="98"/>
      <c r="H45" s="146"/>
      <c r="I45" s="171"/>
    </row>
    <row r="46" spans="1:9" s="13" customFormat="1" ht="25.5">
      <c r="A46" s="12"/>
      <c r="B46" s="14" t="s">
        <v>62</v>
      </c>
      <c r="C46" s="130"/>
      <c r="D46" s="127"/>
      <c r="E46" s="75" t="str">
        <f>HYPERLINK("rule-file/kyushu_okinawa/shimamachi.txt","志摩町")</f>
        <v>志摩町</v>
      </c>
      <c r="F46" s="83" t="s">
        <v>326</v>
      </c>
      <c r="G46" s="98"/>
      <c r="H46" s="147"/>
      <c r="I46" s="150"/>
    </row>
    <row r="47" spans="1:9" s="13" customFormat="1">
      <c r="A47" s="12"/>
      <c r="B47" s="14" t="s">
        <v>61</v>
      </c>
      <c r="C47" s="37" t="str">
        <f>HYPERLINK("rule-file/kyushu_okinawa/nakagawamachi.txt","那珂川町")</f>
        <v>那珂川町</v>
      </c>
      <c r="D47" s="25" t="s">
        <v>175</v>
      </c>
      <c r="E47" s="26"/>
      <c r="F47" s="31"/>
      <c r="G47" s="32"/>
      <c r="H47" s="102"/>
      <c r="I47" s="99"/>
    </row>
    <row r="48" spans="1:9" s="13" customFormat="1" ht="12.75" customHeight="1">
      <c r="A48" s="12"/>
      <c r="B48" s="14" t="s">
        <v>61</v>
      </c>
      <c r="C48" s="37" t="str">
        <f>HYPERLINK("rule-file/kyushu_okinawa/okagakimachi.txt","岡垣町")</f>
        <v>岡垣町</v>
      </c>
      <c r="D48" s="25" t="s">
        <v>176</v>
      </c>
      <c r="E48" s="26"/>
      <c r="F48" s="31"/>
      <c r="G48" s="32"/>
      <c r="H48" s="102"/>
      <c r="I48" s="99"/>
    </row>
    <row r="49" spans="1:9" s="13" customFormat="1" ht="12.75" customHeight="1">
      <c r="A49" s="12"/>
      <c r="B49" s="14" t="s">
        <v>62</v>
      </c>
      <c r="C49" s="114" t="str">
        <f>HYPERLINK("rule-file/kyushu_okinawa/ongacho.txt","遠賀町")</f>
        <v>遠賀町</v>
      </c>
      <c r="D49" s="28" t="s">
        <v>380</v>
      </c>
      <c r="E49" s="26"/>
      <c r="F49" s="31"/>
      <c r="G49" s="35"/>
      <c r="H49" s="102"/>
      <c r="I49" s="99"/>
    </row>
    <row r="50" spans="1:9" s="13" customFormat="1" ht="12.75" customHeight="1">
      <c r="A50" s="12"/>
      <c r="B50" s="14" t="s">
        <v>62</v>
      </c>
      <c r="C50" s="114" t="str">
        <f>HYPERLINK("rule-file/kyushu_okinawa/kuratemachi.pdf","鞍手町")</f>
        <v>鞍手町</v>
      </c>
      <c r="D50" s="28" t="s">
        <v>294</v>
      </c>
      <c r="E50" s="26"/>
      <c r="F50" s="31"/>
      <c r="G50" s="35"/>
      <c r="H50" s="102"/>
      <c r="I50" s="99"/>
    </row>
    <row r="51" spans="1:9" s="13" customFormat="1" ht="25.5">
      <c r="A51" s="12"/>
      <c r="B51" s="14" t="s">
        <v>61</v>
      </c>
      <c r="C51" s="167" t="str">
        <f>HYPERLINK("rule-file/kyushu_okinawa/chikuzenmachi.txt","筑前町")</f>
        <v>筑前町</v>
      </c>
      <c r="D51" s="125" t="s">
        <v>177</v>
      </c>
      <c r="E51" s="37" t="str">
        <f>HYPERLINK("rule-file/kyushu_okinawa/miwamachi.pdf","三輪町")</f>
        <v>三輪町</v>
      </c>
      <c r="F51" s="45" t="s">
        <v>191</v>
      </c>
      <c r="G51" s="131" t="s">
        <v>253</v>
      </c>
      <c r="H51" s="145" t="s">
        <v>59</v>
      </c>
      <c r="I51" s="148">
        <v>38433</v>
      </c>
    </row>
    <row r="52" spans="1:9" s="13" customFormat="1" ht="12.75">
      <c r="A52" s="12"/>
      <c r="B52" s="14" t="s">
        <v>144</v>
      </c>
      <c r="C52" s="169"/>
      <c r="D52" s="127"/>
      <c r="E52" s="15" t="s">
        <v>29</v>
      </c>
      <c r="F52" s="23" t="s">
        <v>55</v>
      </c>
      <c r="G52" s="133"/>
      <c r="H52" s="147"/>
      <c r="I52" s="150"/>
    </row>
    <row r="53" spans="1:9" s="13" customFormat="1" ht="13.5" customHeight="1">
      <c r="A53" s="12"/>
      <c r="B53" s="14" t="s">
        <v>62</v>
      </c>
      <c r="C53" s="128" t="str">
        <f>HYPERLINK("rule-file/kyushu_okinawa/tohomura.txt","東峰村")</f>
        <v>東峰村</v>
      </c>
      <c r="D53" s="151" t="s">
        <v>329</v>
      </c>
      <c r="E53" s="62" t="s">
        <v>327</v>
      </c>
      <c r="F53" s="23" t="s">
        <v>55</v>
      </c>
      <c r="G53" s="154" t="s">
        <v>72</v>
      </c>
      <c r="H53" s="145" t="s">
        <v>59</v>
      </c>
      <c r="I53" s="148">
        <v>38439</v>
      </c>
    </row>
    <row r="54" spans="1:9" s="13" customFormat="1" ht="13.5" customHeight="1">
      <c r="A54" s="12"/>
      <c r="B54" s="14" t="s">
        <v>311</v>
      </c>
      <c r="C54" s="130"/>
      <c r="D54" s="153"/>
      <c r="E54" s="62" t="s">
        <v>328</v>
      </c>
      <c r="F54" s="23" t="s">
        <v>55</v>
      </c>
      <c r="G54" s="156"/>
      <c r="H54" s="147"/>
      <c r="I54" s="150"/>
    </row>
    <row r="55" spans="1:9" s="13" customFormat="1">
      <c r="A55" s="12"/>
      <c r="B55" s="14" t="s">
        <v>311</v>
      </c>
      <c r="C55" s="115" t="str">
        <f>HYPERLINK("rule-file/kyushu_okinawa/tachiaraimachi.pdf","大刀洗町")</f>
        <v>大刀洗町</v>
      </c>
      <c r="D55" s="96" t="s">
        <v>312</v>
      </c>
      <c r="E55" s="51"/>
      <c r="F55" s="24"/>
      <c r="G55" s="52"/>
      <c r="H55" s="102"/>
      <c r="I55" s="99"/>
    </row>
    <row r="56" spans="1:9" s="13" customFormat="1" ht="12.75" customHeight="1">
      <c r="A56" s="12"/>
      <c r="B56" s="14" t="s">
        <v>62</v>
      </c>
      <c r="C56" s="37" t="str">
        <f>HYPERLINK("rule-file/kyushu_okinawa/kawaramachi.txt","香春町")</f>
        <v>香春町</v>
      </c>
      <c r="D56" s="25" t="s">
        <v>295</v>
      </c>
      <c r="E56" s="26"/>
      <c r="F56" s="31"/>
      <c r="G56" s="32"/>
      <c r="H56" s="102"/>
      <c r="I56" s="99"/>
    </row>
    <row r="57" spans="1:9" s="13" customFormat="1" ht="12.75" customHeight="1">
      <c r="A57" s="12"/>
      <c r="B57" s="14" t="s">
        <v>62</v>
      </c>
      <c r="C57" s="37" t="str">
        <f>HYPERLINK("rule-file/kyushu_okinawa/soedamachi.txt","添田町")</f>
        <v>添田町</v>
      </c>
      <c r="D57" s="25" t="s">
        <v>349</v>
      </c>
      <c r="E57" s="26"/>
      <c r="F57" s="31"/>
      <c r="G57" s="32"/>
      <c r="H57" s="102"/>
      <c r="I57" s="99"/>
    </row>
    <row r="58" spans="1:9" s="13" customFormat="1" ht="12.75" customHeight="1">
      <c r="A58" s="12"/>
      <c r="B58" s="14" t="s">
        <v>62</v>
      </c>
      <c r="C58" s="37" t="str">
        <f>HYPERLINK("rule-file/kyushu_okinawa/itodamachi.txt","糸田町")</f>
        <v>糸田町</v>
      </c>
      <c r="D58" s="25" t="s">
        <v>209</v>
      </c>
      <c r="E58" s="26"/>
      <c r="F58" s="31"/>
      <c r="G58" s="32"/>
      <c r="H58" s="102"/>
      <c r="I58" s="99"/>
    </row>
    <row r="59" spans="1:9" s="13" customFormat="1" ht="12.75" customHeight="1">
      <c r="A59" s="12"/>
      <c r="B59" s="14" t="s">
        <v>62</v>
      </c>
      <c r="C59" s="114" t="str">
        <f>HYPERLINK("rule-file/kyushu_okinawa/kawasakimachi.txt","川崎町")</f>
        <v>川崎町</v>
      </c>
      <c r="D59" s="28" t="s">
        <v>348</v>
      </c>
      <c r="E59" s="26"/>
      <c r="F59" s="31"/>
      <c r="G59" s="92"/>
      <c r="H59" s="102"/>
      <c r="I59" s="99"/>
    </row>
    <row r="60" spans="1:9" s="13" customFormat="1" ht="12.75" customHeight="1">
      <c r="A60" s="12"/>
      <c r="B60" s="14" t="s">
        <v>62</v>
      </c>
      <c r="C60" s="114" t="str">
        <f>HYPERLINK("rule-file/kyushu_okinawa/ootoumachi.txt","大任町")</f>
        <v>大任町</v>
      </c>
      <c r="D60" s="28" t="s">
        <v>350</v>
      </c>
      <c r="E60" s="26"/>
      <c r="F60" s="31"/>
      <c r="G60" s="92"/>
      <c r="H60" s="102"/>
      <c r="I60" s="99"/>
    </row>
    <row r="61" spans="1:9" s="13" customFormat="1" ht="12.75" customHeight="1">
      <c r="A61" s="12"/>
      <c r="B61" s="14" t="s">
        <v>62</v>
      </c>
      <c r="C61" s="114" t="str">
        <f>HYPERLINK("rule-file/kyushu_okinawa/akamura.txt","赤村")</f>
        <v>赤村</v>
      </c>
      <c r="D61" s="28" t="s">
        <v>351</v>
      </c>
      <c r="E61" s="26"/>
      <c r="F61" s="31"/>
      <c r="G61" s="92"/>
      <c r="H61" s="102"/>
      <c r="I61" s="99"/>
    </row>
    <row r="62" spans="1:9" s="13" customFormat="1" ht="12.75" customHeight="1">
      <c r="A62" s="12"/>
      <c r="B62" s="14" t="s">
        <v>62</v>
      </c>
      <c r="C62" s="134" t="str">
        <f>HYPERLINK("rule-file/kyushu_okinawa/fukuchimachi.pdf","福智町")</f>
        <v>福智町</v>
      </c>
      <c r="D62" s="182" t="s">
        <v>313</v>
      </c>
      <c r="E62" s="53" t="s">
        <v>330</v>
      </c>
      <c r="F62" s="31" t="s">
        <v>55</v>
      </c>
      <c r="G62" s="154" t="s">
        <v>72</v>
      </c>
      <c r="H62" s="145" t="s">
        <v>59</v>
      </c>
      <c r="I62" s="157">
        <v>38782</v>
      </c>
    </row>
    <row r="63" spans="1:9" s="13" customFormat="1" ht="12.75" customHeight="1">
      <c r="A63" s="12"/>
      <c r="B63" s="14" t="s">
        <v>311</v>
      </c>
      <c r="C63" s="135"/>
      <c r="D63" s="126"/>
      <c r="E63" s="53" t="s">
        <v>331</v>
      </c>
      <c r="F63" s="31" t="s">
        <v>55</v>
      </c>
      <c r="G63" s="155"/>
      <c r="H63" s="146"/>
      <c r="I63" s="158"/>
    </row>
    <row r="64" spans="1:9" s="13" customFormat="1" ht="12.75" customHeight="1">
      <c r="A64" s="12"/>
      <c r="B64" s="14" t="s">
        <v>62</v>
      </c>
      <c r="C64" s="136"/>
      <c r="D64" s="127"/>
      <c r="E64" s="53" t="s">
        <v>332</v>
      </c>
      <c r="F64" s="31" t="s">
        <v>55</v>
      </c>
      <c r="G64" s="156"/>
      <c r="H64" s="147"/>
      <c r="I64" s="159"/>
    </row>
    <row r="65" spans="1:9" s="13" customFormat="1" ht="12.75" customHeight="1">
      <c r="A65" s="12"/>
      <c r="B65" s="14" t="s">
        <v>62</v>
      </c>
      <c r="C65" s="37" t="str">
        <f>HYPERLINK("rule-file/kyushu_okinawa/kandamachi.txt","苅田町")</f>
        <v>苅田町</v>
      </c>
      <c r="D65" s="25" t="s">
        <v>265</v>
      </c>
      <c r="E65" s="26"/>
      <c r="F65" s="31"/>
      <c r="G65" s="32"/>
      <c r="H65" s="102"/>
      <c r="I65" s="99"/>
    </row>
    <row r="66" spans="1:9" s="13" customFormat="1" ht="12.75" customHeight="1">
      <c r="A66" s="12"/>
      <c r="B66" s="14" t="s">
        <v>62</v>
      </c>
      <c r="C66" s="134" t="str">
        <f>HYPERLINK("rule-file/kyushu_okinawa/miyakomachi.txt","みやこ町")</f>
        <v>みやこ町</v>
      </c>
      <c r="D66" s="125" t="s">
        <v>352</v>
      </c>
      <c r="E66" s="53" t="s">
        <v>353</v>
      </c>
      <c r="F66" s="59" t="s">
        <v>346</v>
      </c>
      <c r="G66" s="154" t="s">
        <v>72</v>
      </c>
      <c r="H66" s="193" t="s">
        <v>59</v>
      </c>
      <c r="I66" s="157">
        <v>38796</v>
      </c>
    </row>
    <row r="67" spans="1:9" s="13" customFormat="1" ht="12.75" customHeight="1">
      <c r="A67" s="12"/>
      <c r="B67" s="14" t="s">
        <v>62</v>
      </c>
      <c r="C67" s="135"/>
      <c r="D67" s="191"/>
      <c r="E67" s="53" t="s">
        <v>354</v>
      </c>
      <c r="F67" s="59" t="s">
        <v>346</v>
      </c>
      <c r="G67" s="155"/>
      <c r="H67" s="194"/>
      <c r="I67" s="196"/>
    </row>
    <row r="68" spans="1:9" s="13" customFormat="1" ht="12.75" customHeight="1">
      <c r="A68" s="12"/>
      <c r="B68" s="14" t="s">
        <v>62</v>
      </c>
      <c r="C68" s="136"/>
      <c r="D68" s="192"/>
      <c r="E68" s="53" t="s">
        <v>355</v>
      </c>
      <c r="F68" s="59" t="s">
        <v>346</v>
      </c>
      <c r="G68" s="156"/>
      <c r="H68" s="195"/>
      <c r="I68" s="197"/>
    </row>
    <row r="69" spans="1:9" s="13" customFormat="1" ht="12.75" customHeight="1">
      <c r="A69" s="12"/>
      <c r="B69" s="14" t="s">
        <v>10</v>
      </c>
      <c r="C69" s="134" t="str">
        <f>HYPERLINK("rule-file/kyushu_okinawa/chikujocho.txt","築上町")</f>
        <v>築上町</v>
      </c>
      <c r="D69" s="182" t="s">
        <v>314</v>
      </c>
      <c r="E69" s="62" t="s">
        <v>333</v>
      </c>
      <c r="F69" s="23" t="s">
        <v>55</v>
      </c>
      <c r="G69" s="154" t="s">
        <v>72</v>
      </c>
      <c r="H69" s="145" t="s">
        <v>59</v>
      </c>
      <c r="I69" s="148">
        <v>38727</v>
      </c>
    </row>
    <row r="70" spans="1:9" s="13" customFormat="1" ht="12.75" customHeight="1">
      <c r="A70" s="12"/>
      <c r="B70" s="14" t="s">
        <v>311</v>
      </c>
      <c r="C70" s="136"/>
      <c r="D70" s="127"/>
      <c r="E70" s="62" t="s">
        <v>334</v>
      </c>
      <c r="F70" s="23" t="s">
        <v>55</v>
      </c>
      <c r="G70" s="156"/>
      <c r="H70" s="147"/>
      <c r="I70" s="150"/>
    </row>
    <row r="71" spans="1:9" s="13" customFormat="1">
      <c r="A71" s="12"/>
      <c r="B71" s="40" t="s">
        <v>30</v>
      </c>
      <c r="C71" s="116" t="str">
        <f>HYPERLINK("rule-file/kyushu_okinawa/pref_saga.txt","佐賀県")</f>
        <v>佐賀県</v>
      </c>
      <c r="D71" s="41" t="s">
        <v>178</v>
      </c>
      <c r="E71" s="42"/>
      <c r="F71" s="43"/>
      <c r="G71" s="44"/>
      <c r="H71" s="102"/>
      <c r="I71" s="99"/>
    </row>
    <row r="72" spans="1:9" s="13" customFormat="1" ht="13.5" customHeight="1">
      <c r="A72" s="12"/>
      <c r="B72" s="14" t="s">
        <v>270</v>
      </c>
      <c r="C72" s="179" t="str">
        <f>HYPERLINK("rule-file/kyushu_okinawa/saga.txt","佐賀市")</f>
        <v>佐賀市</v>
      </c>
      <c r="D72" s="125" t="s">
        <v>271</v>
      </c>
      <c r="E72" s="53" t="s">
        <v>266</v>
      </c>
      <c r="F72" s="59" t="s">
        <v>55</v>
      </c>
      <c r="G72" s="154" t="s">
        <v>72</v>
      </c>
      <c r="H72" s="145" t="s">
        <v>54</v>
      </c>
      <c r="I72" s="148">
        <v>39356</v>
      </c>
    </row>
    <row r="73" spans="1:9" s="13" customFormat="1" ht="13.5" customHeight="1">
      <c r="A73" s="12"/>
      <c r="B73" s="14" t="s">
        <v>270</v>
      </c>
      <c r="C73" s="180"/>
      <c r="D73" s="126"/>
      <c r="E73" s="53" t="s">
        <v>267</v>
      </c>
      <c r="F73" s="59" t="s">
        <v>55</v>
      </c>
      <c r="G73" s="155"/>
      <c r="H73" s="146"/>
      <c r="I73" s="149"/>
    </row>
    <row r="74" spans="1:9" s="13" customFormat="1" ht="25.5">
      <c r="A74" s="12"/>
      <c r="B74" s="14" t="s">
        <v>270</v>
      </c>
      <c r="C74" s="180"/>
      <c r="D74" s="126"/>
      <c r="E74" s="60" t="str">
        <f>HYPERLINK("rule-file/kyushu_okinawa/higashiyokacho.pdf","東与賀町")</f>
        <v>東与賀町</v>
      </c>
      <c r="F74" s="61" t="s">
        <v>269</v>
      </c>
      <c r="G74" s="155"/>
      <c r="H74" s="146"/>
      <c r="I74" s="149"/>
    </row>
    <row r="75" spans="1:9" s="13" customFormat="1" ht="13.5" customHeight="1">
      <c r="A75" s="12"/>
      <c r="B75" s="14" t="s">
        <v>30</v>
      </c>
      <c r="C75" s="181"/>
      <c r="D75" s="127"/>
      <c r="E75" s="53" t="s">
        <v>268</v>
      </c>
      <c r="F75" s="59" t="s">
        <v>55</v>
      </c>
      <c r="G75" s="156"/>
      <c r="H75" s="147"/>
      <c r="I75" s="150"/>
    </row>
    <row r="76" spans="1:9" s="13" customFormat="1">
      <c r="A76" s="12"/>
      <c r="B76" s="40" t="s">
        <v>31</v>
      </c>
      <c r="C76" s="113" t="str">
        <f>HYPERLINK("rule-file/kyushu_okinawa/pref_nagasaki.txt","長崎県")</f>
        <v>長崎県</v>
      </c>
      <c r="D76" s="41" t="s">
        <v>152</v>
      </c>
      <c r="E76" s="42"/>
      <c r="F76" s="43"/>
      <c r="G76" s="44"/>
      <c r="H76" s="102"/>
      <c r="I76" s="99"/>
    </row>
    <row r="77" spans="1:9" s="13" customFormat="1" ht="25.5">
      <c r="A77" s="12"/>
      <c r="B77" s="14" t="s">
        <v>31</v>
      </c>
      <c r="C77" s="167" t="str">
        <f>HYPERLINK("rule-file/kyushu_okinawa/nagasaki.txt","長崎市")</f>
        <v>長崎市</v>
      </c>
      <c r="D77" s="125" t="s">
        <v>179</v>
      </c>
      <c r="E77" s="16" t="s">
        <v>32</v>
      </c>
      <c r="F77" s="23" t="s">
        <v>180</v>
      </c>
      <c r="G77" s="131" t="s">
        <v>78</v>
      </c>
      <c r="H77" s="145" t="s">
        <v>54</v>
      </c>
      <c r="I77" s="174">
        <v>38356</v>
      </c>
    </row>
    <row r="78" spans="1:9" s="13" customFormat="1" ht="12.75">
      <c r="A78" s="12"/>
      <c r="B78" s="14" t="s">
        <v>145</v>
      </c>
      <c r="C78" s="168"/>
      <c r="D78" s="126"/>
      <c r="E78" s="16" t="s">
        <v>33</v>
      </c>
      <c r="F78" s="23" t="s">
        <v>56</v>
      </c>
      <c r="G78" s="132"/>
      <c r="H78" s="146"/>
      <c r="I78" s="176"/>
    </row>
    <row r="79" spans="1:9" s="13" customFormat="1" ht="12.75">
      <c r="A79" s="12"/>
      <c r="B79" s="14" t="s">
        <v>34</v>
      </c>
      <c r="C79" s="168"/>
      <c r="D79" s="126"/>
      <c r="E79" s="16" t="s">
        <v>35</v>
      </c>
      <c r="F79" s="23" t="s">
        <v>58</v>
      </c>
      <c r="G79" s="132"/>
      <c r="H79" s="146"/>
      <c r="I79" s="176"/>
    </row>
    <row r="80" spans="1:9" s="13" customFormat="1" ht="12.75">
      <c r="A80" s="12"/>
      <c r="B80" s="14" t="s">
        <v>36</v>
      </c>
      <c r="C80" s="168"/>
      <c r="D80" s="126"/>
      <c r="E80" s="16" t="s">
        <v>37</v>
      </c>
      <c r="F80" s="23" t="s">
        <v>58</v>
      </c>
      <c r="G80" s="132"/>
      <c r="H80" s="146"/>
      <c r="I80" s="176"/>
    </row>
    <row r="81" spans="1:9" s="13" customFormat="1" ht="12.75">
      <c r="A81" s="12"/>
      <c r="B81" s="14" t="s">
        <v>36</v>
      </c>
      <c r="C81" s="168"/>
      <c r="D81" s="126"/>
      <c r="E81" s="16" t="s">
        <v>38</v>
      </c>
      <c r="F81" s="23" t="s">
        <v>58</v>
      </c>
      <c r="G81" s="132"/>
      <c r="H81" s="146"/>
      <c r="I81" s="176"/>
    </row>
    <row r="82" spans="1:9" s="13" customFormat="1" ht="25.5">
      <c r="A82" s="12"/>
      <c r="B82" s="14" t="s">
        <v>31</v>
      </c>
      <c r="C82" s="168"/>
      <c r="D82" s="126"/>
      <c r="E82" s="39" t="str">
        <f>HYPERLINK("rule-file/kyushu_okinawa/sanwacho.txt","三和町")</f>
        <v>三和町</v>
      </c>
      <c r="F82" s="54" t="s">
        <v>39</v>
      </c>
      <c r="G82" s="132"/>
      <c r="H82" s="146"/>
      <c r="I82" s="176"/>
    </row>
    <row r="83" spans="1:9" s="13" customFormat="1" ht="12.75">
      <c r="A83" s="12"/>
      <c r="B83" s="14" t="s">
        <v>40</v>
      </c>
      <c r="C83" s="168"/>
      <c r="D83" s="126"/>
      <c r="E83" s="16" t="s">
        <v>41</v>
      </c>
      <c r="F83" s="23" t="s">
        <v>56</v>
      </c>
      <c r="G83" s="132"/>
      <c r="H83" s="146"/>
      <c r="I83" s="176"/>
    </row>
    <row r="84" spans="1:9" s="13" customFormat="1" ht="12.75">
      <c r="A84" s="12"/>
      <c r="B84" s="14" t="s">
        <v>34</v>
      </c>
      <c r="C84" s="169"/>
      <c r="D84" s="127"/>
      <c r="E84" s="16" t="s">
        <v>42</v>
      </c>
      <c r="F84" s="23" t="s">
        <v>56</v>
      </c>
      <c r="G84" s="133"/>
      <c r="H84" s="147"/>
      <c r="I84" s="34">
        <v>38721</v>
      </c>
    </row>
    <row r="85" spans="1:9" s="13" customFormat="1" ht="38.25" customHeight="1">
      <c r="A85" s="12"/>
      <c r="B85" s="14" t="s">
        <v>43</v>
      </c>
      <c r="C85" s="167" t="str">
        <f>HYPERLINK("rule-file/kyushu_okinawa/sasebo.txt","佐世保市")</f>
        <v>佐世保市</v>
      </c>
      <c r="D85" s="125" t="s">
        <v>181</v>
      </c>
      <c r="E85" s="16" t="s">
        <v>44</v>
      </c>
      <c r="F85" s="23" t="s">
        <v>164</v>
      </c>
      <c r="G85" s="131" t="s">
        <v>79</v>
      </c>
      <c r="H85" s="145" t="s">
        <v>54</v>
      </c>
      <c r="I85" s="148">
        <v>38443</v>
      </c>
    </row>
    <row r="86" spans="1:9" s="13" customFormat="1" ht="12.75">
      <c r="A86" s="12"/>
      <c r="B86" s="14" t="s">
        <v>43</v>
      </c>
      <c r="C86" s="168"/>
      <c r="D86" s="126"/>
      <c r="E86" s="16" t="s">
        <v>165</v>
      </c>
      <c r="F86" s="23" t="s">
        <v>56</v>
      </c>
      <c r="G86" s="132"/>
      <c r="H86" s="146"/>
      <c r="I86" s="171"/>
    </row>
    <row r="87" spans="1:9" s="13" customFormat="1" ht="12.75">
      <c r="A87" s="12"/>
      <c r="B87" s="14" t="s">
        <v>43</v>
      </c>
      <c r="C87" s="168"/>
      <c r="D87" s="126"/>
      <c r="E87" s="16" t="s">
        <v>166</v>
      </c>
      <c r="F87" s="23" t="s">
        <v>193</v>
      </c>
      <c r="G87" s="132"/>
      <c r="H87" s="146"/>
      <c r="I87" s="171"/>
    </row>
    <row r="88" spans="1:9" s="13" customFormat="1" ht="12.75">
      <c r="A88" s="12"/>
      <c r="B88" s="14" t="s">
        <v>43</v>
      </c>
      <c r="C88" s="168"/>
      <c r="D88" s="126"/>
      <c r="E88" s="16" t="s">
        <v>194</v>
      </c>
      <c r="F88" s="23" t="s">
        <v>193</v>
      </c>
      <c r="G88" s="132"/>
      <c r="H88" s="146"/>
      <c r="I88" s="177">
        <v>38807</v>
      </c>
    </row>
    <row r="89" spans="1:9" s="13" customFormat="1" ht="12.75">
      <c r="A89" s="12"/>
      <c r="B89" s="14" t="s">
        <v>43</v>
      </c>
      <c r="C89" s="169"/>
      <c r="D89" s="127"/>
      <c r="E89" s="16" t="s">
        <v>195</v>
      </c>
      <c r="F89" s="23" t="s">
        <v>56</v>
      </c>
      <c r="G89" s="133"/>
      <c r="H89" s="147"/>
      <c r="I89" s="160"/>
    </row>
    <row r="90" spans="1:9" s="13" customFormat="1">
      <c r="A90" s="12"/>
      <c r="B90" s="40" t="s">
        <v>167</v>
      </c>
      <c r="C90" s="113" t="str">
        <f>HYPERLINK("rule-file/kyushu_okinawa/pref_kumamoto.txt","熊本県")</f>
        <v>熊本県</v>
      </c>
      <c r="D90" s="41" t="s">
        <v>153</v>
      </c>
      <c r="E90" s="71"/>
      <c r="F90" s="47"/>
      <c r="G90" s="48"/>
      <c r="H90" s="102"/>
      <c r="I90" s="99"/>
    </row>
    <row r="91" spans="1:9" s="13" customFormat="1" ht="13.5" customHeight="1">
      <c r="A91" s="12"/>
      <c r="B91" s="14" t="s">
        <v>169</v>
      </c>
      <c r="C91" s="134" t="str">
        <f>HYPERLINK("rule-file/kyushu_okinawa/kumamoto.txt","熊本市")</f>
        <v>熊本市</v>
      </c>
      <c r="D91" s="151" t="s">
        <v>300</v>
      </c>
      <c r="E91" s="63" t="s">
        <v>296</v>
      </c>
      <c r="F91" s="59" t="s">
        <v>55</v>
      </c>
      <c r="G91" s="137" t="s">
        <v>72</v>
      </c>
      <c r="H91" s="138" t="s">
        <v>54</v>
      </c>
      <c r="I91" s="140">
        <v>39727</v>
      </c>
    </row>
    <row r="92" spans="1:9" s="13" customFormat="1" ht="13.5" customHeight="1">
      <c r="A92" s="12"/>
      <c r="B92" s="14" t="s">
        <v>169</v>
      </c>
      <c r="C92" s="135"/>
      <c r="D92" s="152"/>
      <c r="E92" s="63" t="s">
        <v>297</v>
      </c>
      <c r="F92" s="59" t="s">
        <v>55</v>
      </c>
      <c r="G92" s="137"/>
      <c r="H92" s="139"/>
      <c r="I92" s="141"/>
    </row>
    <row r="93" spans="1:9" s="13" customFormat="1" ht="13.5" customHeight="1">
      <c r="A93" s="12"/>
      <c r="B93" s="14" t="s">
        <v>169</v>
      </c>
      <c r="C93" s="135"/>
      <c r="D93" s="152"/>
      <c r="E93" s="63" t="s">
        <v>298</v>
      </c>
      <c r="F93" s="59" t="s">
        <v>55</v>
      </c>
      <c r="G93" s="137"/>
      <c r="H93" s="91" t="s">
        <v>54</v>
      </c>
      <c r="I93" s="72">
        <v>40259</v>
      </c>
    </row>
    <row r="94" spans="1:9" s="13" customFormat="1" ht="25.5">
      <c r="A94" s="12"/>
      <c r="B94" s="14" t="s">
        <v>169</v>
      </c>
      <c r="C94" s="136"/>
      <c r="D94" s="153"/>
      <c r="E94" s="70" t="str">
        <f>HYPERLINK("rule-file/kyushu_okinawa/uekimachi.txt","植木町")</f>
        <v>植木町</v>
      </c>
      <c r="F94" s="61" t="s">
        <v>299</v>
      </c>
      <c r="G94" s="137"/>
      <c r="H94" s="73" t="s">
        <v>54</v>
      </c>
      <c r="I94" s="74">
        <v>40259</v>
      </c>
    </row>
    <row r="95" spans="1:9" s="13" customFormat="1" ht="25.5">
      <c r="A95" s="12"/>
      <c r="B95" s="14" t="s">
        <v>167</v>
      </c>
      <c r="C95" s="167" t="str">
        <f>HYPERLINK("rule-file/kyushu_okinawa/yatsushiro.txt","八代市")</f>
        <v>八代市</v>
      </c>
      <c r="D95" s="125" t="s">
        <v>1</v>
      </c>
      <c r="E95" s="39" t="str">
        <f>HYPERLINK("rule-file/kyushu_okinawa/yatsushiro_old.txt","八代市")</f>
        <v>八代市</v>
      </c>
      <c r="F95" s="45" t="s">
        <v>168</v>
      </c>
      <c r="G95" s="131" t="s">
        <v>80</v>
      </c>
      <c r="H95" s="145" t="s">
        <v>59</v>
      </c>
      <c r="I95" s="148">
        <v>38565</v>
      </c>
    </row>
    <row r="96" spans="1:9" s="13" customFormat="1" ht="12.75">
      <c r="A96" s="12"/>
      <c r="B96" s="14" t="s">
        <v>169</v>
      </c>
      <c r="C96" s="168"/>
      <c r="D96" s="126"/>
      <c r="E96" s="16" t="s">
        <v>170</v>
      </c>
      <c r="F96" s="23" t="s">
        <v>56</v>
      </c>
      <c r="G96" s="132"/>
      <c r="H96" s="146"/>
      <c r="I96" s="149"/>
    </row>
    <row r="97" spans="1:9" s="13" customFormat="1" ht="12.75">
      <c r="A97" s="12"/>
      <c r="B97" s="14" t="s">
        <v>169</v>
      </c>
      <c r="C97" s="168"/>
      <c r="D97" s="126"/>
      <c r="E97" s="16" t="s">
        <v>45</v>
      </c>
      <c r="F97" s="23" t="s">
        <v>58</v>
      </c>
      <c r="G97" s="132"/>
      <c r="H97" s="146"/>
      <c r="I97" s="149"/>
    </row>
    <row r="98" spans="1:9" s="13" customFormat="1" ht="12.75">
      <c r="A98" s="12"/>
      <c r="B98" s="14" t="s">
        <v>169</v>
      </c>
      <c r="C98" s="168"/>
      <c r="D98" s="126"/>
      <c r="E98" s="16" t="s">
        <v>46</v>
      </c>
      <c r="F98" s="23" t="s">
        <v>143</v>
      </c>
      <c r="G98" s="132"/>
      <c r="H98" s="146"/>
      <c r="I98" s="149"/>
    </row>
    <row r="99" spans="1:9" s="13" customFormat="1" ht="12.75">
      <c r="A99" s="12"/>
      <c r="B99" s="14" t="s">
        <v>169</v>
      </c>
      <c r="C99" s="168"/>
      <c r="D99" s="126"/>
      <c r="E99" s="16" t="s">
        <v>47</v>
      </c>
      <c r="F99" s="23" t="s">
        <v>55</v>
      </c>
      <c r="G99" s="132"/>
      <c r="H99" s="146"/>
      <c r="I99" s="149"/>
    </row>
    <row r="100" spans="1:9" s="13" customFormat="1" ht="12.75">
      <c r="A100" s="12"/>
      <c r="B100" s="14" t="s">
        <v>169</v>
      </c>
      <c r="C100" s="169"/>
      <c r="D100" s="127"/>
      <c r="E100" s="16" t="s">
        <v>48</v>
      </c>
      <c r="F100" s="23" t="s">
        <v>143</v>
      </c>
      <c r="G100" s="133"/>
      <c r="H100" s="147"/>
      <c r="I100" s="150"/>
    </row>
    <row r="101" spans="1:9" s="13" customFormat="1">
      <c r="A101" s="12"/>
      <c r="B101" s="14" t="s">
        <v>169</v>
      </c>
      <c r="C101" s="115" t="str">
        <f>HYPERLINK("rule-file/kyushu_okinawa/hitoyoshi.pdf","人吉市")</f>
        <v>人吉市</v>
      </c>
      <c r="D101" s="96" t="s">
        <v>356</v>
      </c>
      <c r="E101" s="51"/>
      <c r="F101" s="24"/>
      <c r="G101" s="52"/>
      <c r="H101" s="102"/>
      <c r="I101" s="99"/>
    </row>
    <row r="102" spans="1:9" s="13" customFormat="1" ht="12.75" customHeight="1">
      <c r="A102" s="12"/>
      <c r="B102" s="14" t="s">
        <v>167</v>
      </c>
      <c r="C102" s="39" t="str">
        <f>HYPERLINK("rule-file/kyushu_okinawa/arao.pdf","荒尾市")</f>
        <v>荒尾市</v>
      </c>
      <c r="D102" s="25" t="s">
        <v>197</v>
      </c>
      <c r="E102" s="26"/>
      <c r="F102" s="31"/>
      <c r="G102" s="32"/>
      <c r="H102" s="102"/>
      <c r="I102" s="99"/>
    </row>
    <row r="103" spans="1:9" s="13" customFormat="1" ht="12.75" customHeight="1">
      <c r="A103" s="12"/>
      <c r="B103" s="14" t="s">
        <v>169</v>
      </c>
      <c r="C103" s="39" t="str">
        <f>HYPERLINK("rule-file/kyushu_okinawa/minamata.txt","水俣市")</f>
        <v>水俣市</v>
      </c>
      <c r="D103" s="25" t="s">
        <v>154</v>
      </c>
      <c r="E103" s="26"/>
      <c r="F103" s="31"/>
      <c r="G103" s="32"/>
      <c r="H103" s="102"/>
      <c r="I103" s="99"/>
    </row>
    <row r="104" spans="1:9" s="13" customFormat="1" ht="25.5">
      <c r="A104" s="12"/>
      <c r="B104" s="14" t="s">
        <v>167</v>
      </c>
      <c r="C104" s="167" t="str">
        <f>HYPERLINK("rule-file/kyushu_okinawa/tamana.txt","玉名市")</f>
        <v>玉名市</v>
      </c>
      <c r="D104" s="125" t="s">
        <v>2</v>
      </c>
      <c r="E104" s="39" t="str">
        <f>HYPERLINK("rule-file/kyushu_okinawa/tamana_old.pdf","玉名市")</f>
        <v>玉名市</v>
      </c>
      <c r="F104" s="45" t="s">
        <v>49</v>
      </c>
      <c r="G104" s="131" t="s">
        <v>81</v>
      </c>
      <c r="H104" s="145" t="s">
        <v>59</v>
      </c>
      <c r="I104" s="148">
        <v>38628</v>
      </c>
    </row>
    <row r="105" spans="1:9" s="13" customFormat="1" ht="12.75">
      <c r="A105" s="12"/>
      <c r="B105" s="14" t="s">
        <v>169</v>
      </c>
      <c r="C105" s="168"/>
      <c r="D105" s="126"/>
      <c r="E105" s="16" t="s">
        <v>86</v>
      </c>
      <c r="F105" s="23" t="s">
        <v>56</v>
      </c>
      <c r="G105" s="132"/>
      <c r="H105" s="146"/>
      <c r="I105" s="149"/>
    </row>
    <row r="106" spans="1:9" s="13" customFormat="1" ht="12.75">
      <c r="A106" s="12"/>
      <c r="B106" s="14" t="s">
        <v>169</v>
      </c>
      <c r="C106" s="168"/>
      <c r="D106" s="126"/>
      <c r="E106" s="16" t="s">
        <v>87</v>
      </c>
      <c r="F106" s="23" t="s">
        <v>56</v>
      </c>
      <c r="G106" s="132"/>
      <c r="H106" s="146"/>
      <c r="I106" s="149"/>
    </row>
    <row r="107" spans="1:9" s="13" customFormat="1" ht="12.75">
      <c r="A107" s="12"/>
      <c r="B107" s="14" t="s">
        <v>169</v>
      </c>
      <c r="C107" s="169"/>
      <c r="D107" s="127"/>
      <c r="E107" s="16" t="s">
        <v>88</v>
      </c>
      <c r="F107" s="23" t="s">
        <v>56</v>
      </c>
      <c r="G107" s="133"/>
      <c r="H107" s="147"/>
      <c r="I107" s="150"/>
    </row>
    <row r="108" spans="1:9" s="13" customFormat="1" ht="12.75">
      <c r="A108" s="12"/>
      <c r="B108" s="14" t="s">
        <v>169</v>
      </c>
      <c r="C108" s="128" t="str">
        <f>HYPERLINK("rule-file/kyushu_okinawa/yamaga.txt","山鹿市")</f>
        <v>山鹿市</v>
      </c>
      <c r="D108" s="125" t="s">
        <v>215</v>
      </c>
      <c r="E108" s="16" t="s">
        <v>210</v>
      </c>
      <c r="F108" s="23" t="s">
        <v>193</v>
      </c>
      <c r="G108" s="154" t="s">
        <v>72</v>
      </c>
      <c r="H108" s="145" t="s">
        <v>59</v>
      </c>
      <c r="I108" s="148">
        <v>38367</v>
      </c>
    </row>
    <row r="109" spans="1:9" s="13" customFormat="1" ht="12.75">
      <c r="A109" s="12"/>
      <c r="B109" s="14" t="s">
        <v>169</v>
      </c>
      <c r="C109" s="162"/>
      <c r="D109" s="126"/>
      <c r="E109" s="16" t="s">
        <v>211</v>
      </c>
      <c r="F109" s="23" t="s">
        <v>193</v>
      </c>
      <c r="G109" s="155"/>
      <c r="H109" s="146"/>
      <c r="I109" s="149"/>
    </row>
    <row r="110" spans="1:9" s="13" customFormat="1" ht="12.75">
      <c r="A110" s="12"/>
      <c r="B110" s="14" t="s">
        <v>169</v>
      </c>
      <c r="C110" s="162"/>
      <c r="D110" s="126"/>
      <c r="E110" s="16" t="s">
        <v>212</v>
      </c>
      <c r="F110" s="23" t="s">
        <v>193</v>
      </c>
      <c r="G110" s="155"/>
      <c r="H110" s="146"/>
      <c r="I110" s="149"/>
    </row>
    <row r="111" spans="1:9" s="13" customFormat="1" ht="12.75">
      <c r="A111" s="12"/>
      <c r="B111" s="14" t="s">
        <v>169</v>
      </c>
      <c r="C111" s="162"/>
      <c r="D111" s="126"/>
      <c r="E111" s="16" t="s">
        <v>213</v>
      </c>
      <c r="F111" s="23" t="s">
        <v>193</v>
      </c>
      <c r="G111" s="155"/>
      <c r="H111" s="146"/>
      <c r="I111" s="149"/>
    </row>
    <row r="112" spans="1:9" s="13" customFormat="1" ht="12.75">
      <c r="A112" s="12"/>
      <c r="B112" s="14" t="s">
        <v>169</v>
      </c>
      <c r="C112" s="163"/>
      <c r="D112" s="127"/>
      <c r="E112" s="16" t="s">
        <v>214</v>
      </c>
      <c r="F112" s="23" t="s">
        <v>193</v>
      </c>
      <c r="G112" s="156"/>
      <c r="H112" s="147"/>
      <c r="I112" s="150"/>
    </row>
    <row r="113" spans="1:9" s="13" customFormat="1" ht="25.5">
      <c r="A113" s="12"/>
      <c r="B113" s="14" t="s">
        <v>167</v>
      </c>
      <c r="C113" s="167" t="str">
        <f>HYPERLINK("rule-file/kyushu_okinawa/kikuchi.txt","菊池市")</f>
        <v>菊池市</v>
      </c>
      <c r="D113" s="125" t="s">
        <v>3</v>
      </c>
      <c r="E113" s="39" t="str">
        <f>HYPERLINK("rule-file/kyushu_okinawa/kikuchi_old.pdf","菊池市")</f>
        <v>菊池市</v>
      </c>
      <c r="F113" s="45" t="s">
        <v>89</v>
      </c>
      <c r="G113" s="131" t="s">
        <v>82</v>
      </c>
      <c r="H113" s="145" t="s">
        <v>59</v>
      </c>
      <c r="I113" s="148">
        <v>38433</v>
      </c>
    </row>
    <row r="114" spans="1:9" s="13" customFormat="1" ht="12.75">
      <c r="A114" s="12"/>
      <c r="B114" s="14" t="s">
        <v>169</v>
      </c>
      <c r="C114" s="168"/>
      <c r="D114" s="126"/>
      <c r="E114" s="16" t="s">
        <v>90</v>
      </c>
      <c r="F114" s="23" t="s">
        <v>56</v>
      </c>
      <c r="G114" s="132"/>
      <c r="H114" s="146"/>
      <c r="I114" s="149"/>
    </row>
    <row r="115" spans="1:9" s="13" customFormat="1" ht="12.75">
      <c r="A115" s="12"/>
      <c r="B115" s="14" t="s">
        <v>169</v>
      </c>
      <c r="C115" s="168"/>
      <c r="D115" s="126"/>
      <c r="E115" s="16" t="s">
        <v>91</v>
      </c>
      <c r="F115" s="23" t="s">
        <v>56</v>
      </c>
      <c r="G115" s="132"/>
      <c r="H115" s="146"/>
      <c r="I115" s="149"/>
    </row>
    <row r="116" spans="1:9" s="13" customFormat="1" ht="12.75">
      <c r="A116" s="12"/>
      <c r="B116" s="14" t="s">
        <v>169</v>
      </c>
      <c r="C116" s="169"/>
      <c r="D116" s="127"/>
      <c r="E116" s="16" t="s">
        <v>92</v>
      </c>
      <c r="F116" s="23" t="s">
        <v>143</v>
      </c>
      <c r="G116" s="133"/>
      <c r="H116" s="147"/>
      <c r="I116" s="150"/>
    </row>
    <row r="117" spans="1:9" s="13" customFormat="1">
      <c r="A117" s="12"/>
      <c r="B117" s="14" t="s">
        <v>167</v>
      </c>
      <c r="C117" s="39" t="str">
        <f>HYPERLINK("rule-file/kyushu_okinawa/uto.txt","宇土市")</f>
        <v>宇土市</v>
      </c>
      <c r="D117" s="25" t="s">
        <v>155</v>
      </c>
      <c r="E117" s="26"/>
      <c r="F117" s="31"/>
      <c r="G117" s="32"/>
      <c r="H117" s="102"/>
      <c r="I117" s="99"/>
    </row>
    <row r="118" spans="1:9" s="13" customFormat="1" ht="13.5" customHeight="1">
      <c r="A118" s="12"/>
      <c r="B118" s="14" t="s">
        <v>169</v>
      </c>
      <c r="C118" s="134" t="str">
        <f>HYPERLINK("rule-file/kyushu_okinawa/kamiamakusa.txt","上天草市")</f>
        <v>上天草市</v>
      </c>
      <c r="D118" s="151" t="s">
        <v>306</v>
      </c>
      <c r="E118" s="53" t="s">
        <v>301</v>
      </c>
      <c r="F118" s="59" t="s">
        <v>305</v>
      </c>
      <c r="G118" s="142" t="s">
        <v>72</v>
      </c>
      <c r="H118" s="145" t="s">
        <v>59</v>
      </c>
      <c r="I118" s="148">
        <v>38077</v>
      </c>
    </row>
    <row r="119" spans="1:9" s="13" customFormat="1" ht="13.5" customHeight="1">
      <c r="A119" s="12"/>
      <c r="B119" s="14" t="s">
        <v>169</v>
      </c>
      <c r="C119" s="135"/>
      <c r="D119" s="152"/>
      <c r="E119" s="53" t="s">
        <v>302</v>
      </c>
      <c r="F119" s="59" t="s">
        <v>55</v>
      </c>
      <c r="G119" s="143"/>
      <c r="H119" s="146"/>
      <c r="I119" s="149"/>
    </row>
    <row r="120" spans="1:9" s="13" customFormat="1" ht="13.5" customHeight="1">
      <c r="A120" s="12"/>
      <c r="B120" s="14" t="s">
        <v>169</v>
      </c>
      <c r="C120" s="135"/>
      <c r="D120" s="152"/>
      <c r="E120" s="53" t="s">
        <v>303</v>
      </c>
      <c r="F120" s="59" t="s">
        <v>55</v>
      </c>
      <c r="G120" s="143"/>
      <c r="H120" s="146"/>
      <c r="I120" s="149"/>
    </row>
    <row r="121" spans="1:9" s="13" customFormat="1" ht="13.5" customHeight="1">
      <c r="A121" s="12"/>
      <c r="B121" s="14" t="s">
        <v>169</v>
      </c>
      <c r="C121" s="136"/>
      <c r="D121" s="153"/>
      <c r="E121" s="53" t="s">
        <v>304</v>
      </c>
      <c r="F121" s="59" t="s">
        <v>55</v>
      </c>
      <c r="G121" s="144"/>
      <c r="H121" s="147"/>
      <c r="I121" s="150"/>
    </row>
    <row r="122" spans="1:9" s="13" customFormat="1" ht="13.5" customHeight="1">
      <c r="A122" s="12"/>
      <c r="B122" s="14" t="s">
        <v>169</v>
      </c>
      <c r="C122" s="134" t="str">
        <f>HYPERLINK("rule-file/kyushu_okinawa/uki.txt","宇城市")</f>
        <v>宇城市</v>
      </c>
      <c r="D122" s="125" t="s">
        <v>277</v>
      </c>
      <c r="E122" s="53" t="s">
        <v>272</v>
      </c>
      <c r="F122" s="59" t="s">
        <v>55</v>
      </c>
      <c r="G122" s="154" t="s">
        <v>72</v>
      </c>
      <c r="H122" s="145" t="s">
        <v>59</v>
      </c>
      <c r="I122" s="148">
        <v>38367</v>
      </c>
    </row>
    <row r="123" spans="1:9" s="13" customFormat="1" ht="13.5" customHeight="1">
      <c r="A123" s="12"/>
      <c r="B123" s="14" t="s">
        <v>169</v>
      </c>
      <c r="C123" s="135"/>
      <c r="D123" s="126"/>
      <c r="E123" s="53" t="s">
        <v>273</v>
      </c>
      <c r="F123" s="59" t="s">
        <v>55</v>
      </c>
      <c r="G123" s="155"/>
      <c r="H123" s="146"/>
      <c r="I123" s="149"/>
    </row>
    <row r="124" spans="1:9" s="13" customFormat="1" ht="13.5" customHeight="1">
      <c r="A124" s="12"/>
      <c r="B124" s="14" t="s">
        <v>169</v>
      </c>
      <c r="C124" s="135"/>
      <c r="D124" s="126"/>
      <c r="E124" s="53" t="s">
        <v>274</v>
      </c>
      <c r="F124" s="59" t="s">
        <v>55</v>
      </c>
      <c r="G124" s="155"/>
      <c r="H124" s="146"/>
      <c r="I124" s="149"/>
    </row>
    <row r="125" spans="1:9" s="13" customFormat="1" ht="13.5" customHeight="1">
      <c r="A125" s="12"/>
      <c r="B125" s="14" t="s">
        <v>169</v>
      </c>
      <c r="C125" s="135"/>
      <c r="D125" s="126"/>
      <c r="E125" s="53" t="s">
        <v>275</v>
      </c>
      <c r="F125" s="59" t="s">
        <v>55</v>
      </c>
      <c r="G125" s="155"/>
      <c r="H125" s="146"/>
      <c r="I125" s="149"/>
    </row>
    <row r="126" spans="1:9" s="13" customFormat="1" ht="13.5" customHeight="1">
      <c r="A126" s="12"/>
      <c r="B126" s="14" t="s">
        <v>169</v>
      </c>
      <c r="C126" s="136"/>
      <c r="D126" s="127"/>
      <c r="E126" s="53" t="s">
        <v>276</v>
      </c>
      <c r="F126" s="59" t="s">
        <v>55</v>
      </c>
      <c r="G126" s="156"/>
      <c r="H126" s="147"/>
      <c r="I126" s="150"/>
    </row>
    <row r="127" spans="1:9" s="13" customFormat="1" ht="13.5" customHeight="1">
      <c r="A127" s="12"/>
      <c r="B127" s="14" t="s">
        <v>169</v>
      </c>
      <c r="C127" s="134" t="str">
        <f>HYPERLINK("rule-file/kyushu_okinawa/aso.txt","阿蘇市")</f>
        <v>阿蘇市</v>
      </c>
      <c r="D127" s="151" t="s">
        <v>252</v>
      </c>
      <c r="E127" s="53" t="s">
        <v>216</v>
      </c>
      <c r="F127" s="31" t="s">
        <v>202</v>
      </c>
      <c r="G127" s="154" t="s">
        <v>72</v>
      </c>
      <c r="H127" s="145" t="s">
        <v>59</v>
      </c>
      <c r="I127" s="157">
        <v>38394</v>
      </c>
    </row>
    <row r="128" spans="1:9" s="13" customFormat="1" ht="13.5" customHeight="1">
      <c r="A128" s="12"/>
      <c r="B128" s="14" t="s">
        <v>169</v>
      </c>
      <c r="C128" s="135"/>
      <c r="D128" s="152"/>
      <c r="E128" s="53" t="s">
        <v>217</v>
      </c>
      <c r="F128" s="31" t="s">
        <v>202</v>
      </c>
      <c r="G128" s="155"/>
      <c r="H128" s="146"/>
      <c r="I128" s="158"/>
    </row>
    <row r="129" spans="1:9" s="13" customFormat="1" ht="13.5" customHeight="1">
      <c r="A129" s="12"/>
      <c r="B129" s="14" t="s">
        <v>169</v>
      </c>
      <c r="C129" s="136"/>
      <c r="D129" s="153"/>
      <c r="E129" s="53" t="s">
        <v>218</v>
      </c>
      <c r="F129" s="31" t="s">
        <v>202</v>
      </c>
      <c r="G129" s="156"/>
      <c r="H129" s="147"/>
      <c r="I129" s="159"/>
    </row>
    <row r="130" spans="1:9" s="13" customFormat="1" ht="13.5" customHeight="1">
      <c r="A130" s="12"/>
      <c r="B130" s="14" t="s">
        <v>169</v>
      </c>
      <c r="C130" s="134" t="str">
        <f>HYPERLINK("rule-file/kyushu_okinawa/amakusa.txt","天草市")</f>
        <v>天草市</v>
      </c>
      <c r="D130" s="151" t="s">
        <v>229</v>
      </c>
      <c r="E130" s="53" t="s">
        <v>219</v>
      </c>
      <c r="F130" s="31" t="s">
        <v>202</v>
      </c>
      <c r="G130" s="154" t="s">
        <v>72</v>
      </c>
      <c r="H130" s="145" t="s">
        <v>59</v>
      </c>
      <c r="I130" s="157">
        <v>38803</v>
      </c>
    </row>
    <row r="131" spans="1:9" s="13" customFormat="1" ht="13.5" customHeight="1">
      <c r="A131" s="12"/>
      <c r="B131" s="14" t="s">
        <v>169</v>
      </c>
      <c r="C131" s="135"/>
      <c r="D131" s="152"/>
      <c r="E131" s="53" t="s">
        <v>220</v>
      </c>
      <c r="F131" s="31" t="s">
        <v>202</v>
      </c>
      <c r="G131" s="155"/>
      <c r="H131" s="146"/>
      <c r="I131" s="158"/>
    </row>
    <row r="132" spans="1:9" s="13" customFormat="1" ht="13.5" customHeight="1">
      <c r="A132" s="12"/>
      <c r="B132" s="14" t="s">
        <v>169</v>
      </c>
      <c r="C132" s="135"/>
      <c r="D132" s="152"/>
      <c r="E132" s="53" t="s">
        <v>221</v>
      </c>
      <c r="F132" s="31" t="s">
        <v>202</v>
      </c>
      <c r="G132" s="155"/>
      <c r="H132" s="146"/>
      <c r="I132" s="158"/>
    </row>
    <row r="133" spans="1:9" s="13" customFormat="1" ht="13.5" customHeight="1">
      <c r="A133" s="12"/>
      <c r="B133" s="14" t="s">
        <v>169</v>
      </c>
      <c r="C133" s="135"/>
      <c r="D133" s="152"/>
      <c r="E133" s="53" t="s">
        <v>222</v>
      </c>
      <c r="F133" s="31" t="s">
        <v>202</v>
      </c>
      <c r="G133" s="155"/>
      <c r="H133" s="146"/>
      <c r="I133" s="158"/>
    </row>
    <row r="134" spans="1:9" s="13" customFormat="1" ht="13.5" customHeight="1">
      <c r="A134" s="12"/>
      <c r="B134" s="14" t="s">
        <v>169</v>
      </c>
      <c r="C134" s="135"/>
      <c r="D134" s="152"/>
      <c r="E134" s="53" t="s">
        <v>223</v>
      </c>
      <c r="F134" s="31" t="s">
        <v>202</v>
      </c>
      <c r="G134" s="155"/>
      <c r="H134" s="146"/>
      <c r="I134" s="158"/>
    </row>
    <row r="135" spans="1:9" s="13" customFormat="1" ht="13.5" customHeight="1">
      <c r="A135" s="12"/>
      <c r="B135" s="14" t="s">
        <v>169</v>
      </c>
      <c r="C135" s="135"/>
      <c r="D135" s="152"/>
      <c r="E135" s="53" t="s">
        <v>224</v>
      </c>
      <c r="F135" s="31" t="s">
        <v>230</v>
      </c>
      <c r="G135" s="155"/>
      <c r="H135" s="146"/>
      <c r="I135" s="158"/>
    </row>
    <row r="136" spans="1:9" s="13" customFormat="1" ht="13.5" customHeight="1">
      <c r="A136" s="12"/>
      <c r="B136" s="14" t="s">
        <v>169</v>
      </c>
      <c r="C136" s="135"/>
      <c r="D136" s="152"/>
      <c r="E136" s="53" t="s">
        <v>225</v>
      </c>
      <c r="F136" s="31" t="s">
        <v>202</v>
      </c>
      <c r="G136" s="155"/>
      <c r="H136" s="146"/>
      <c r="I136" s="158"/>
    </row>
    <row r="137" spans="1:9" s="13" customFormat="1" ht="13.5" customHeight="1">
      <c r="A137" s="12"/>
      <c r="B137" s="14" t="s">
        <v>169</v>
      </c>
      <c r="C137" s="135"/>
      <c r="D137" s="152"/>
      <c r="E137" s="53" t="s">
        <v>226</v>
      </c>
      <c r="F137" s="31" t="s">
        <v>202</v>
      </c>
      <c r="G137" s="155"/>
      <c r="H137" s="146"/>
      <c r="I137" s="158"/>
    </row>
    <row r="138" spans="1:9" s="13" customFormat="1" ht="13.5" customHeight="1">
      <c r="A138" s="12"/>
      <c r="B138" s="14" t="s">
        <v>169</v>
      </c>
      <c r="C138" s="135"/>
      <c r="D138" s="152"/>
      <c r="E138" s="53" t="s">
        <v>227</v>
      </c>
      <c r="F138" s="31" t="s">
        <v>202</v>
      </c>
      <c r="G138" s="155"/>
      <c r="H138" s="146"/>
      <c r="I138" s="158"/>
    </row>
    <row r="139" spans="1:9" s="13" customFormat="1" ht="13.5" customHeight="1">
      <c r="A139" s="12"/>
      <c r="B139" s="14" t="s">
        <v>169</v>
      </c>
      <c r="C139" s="136"/>
      <c r="D139" s="153"/>
      <c r="E139" s="53" t="s">
        <v>228</v>
      </c>
      <c r="F139" s="31" t="s">
        <v>202</v>
      </c>
      <c r="G139" s="156"/>
      <c r="H139" s="147"/>
      <c r="I139" s="159"/>
    </row>
    <row r="140" spans="1:9" s="13" customFormat="1" ht="13.5" customHeight="1">
      <c r="A140" s="12"/>
      <c r="B140" s="14" t="s">
        <v>169</v>
      </c>
      <c r="C140" s="134" t="str">
        <f>HYPERLINK("rule-file/kyushu_okinawa/koushi.txt","合志市")</f>
        <v>合志市</v>
      </c>
      <c r="D140" s="125" t="s">
        <v>278</v>
      </c>
      <c r="E140" s="53" t="s">
        <v>279</v>
      </c>
      <c r="F140" s="59" t="s">
        <v>55</v>
      </c>
      <c r="G140" s="154" t="s">
        <v>72</v>
      </c>
      <c r="H140" s="145" t="s">
        <v>59</v>
      </c>
      <c r="I140" s="148">
        <v>38775</v>
      </c>
    </row>
    <row r="141" spans="1:9" s="13" customFormat="1" ht="13.5" customHeight="1">
      <c r="A141" s="12"/>
      <c r="B141" s="14" t="s">
        <v>169</v>
      </c>
      <c r="C141" s="136"/>
      <c r="D141" s="127"/>
      <c r="E141" s="53" t="s">
        <v>280</v>
      </c>
      <c r="F141" s="59" t="s">
        <v>55</v>
      </c>
      <c r="G141" s="156"/>
      <c r="H141" s="147"/>
      <c r="I141" s="150"/>
    </row>
    <row r="142" spans="1:9" s="13" customFormat="1" ht="13.5" customHeight="1">
      <c r="A142" s="12"/>
      <c r="B142" s="14" t="s">
        <v>169</v>
      </c>
      <c r="C142" s="117" t="str">
        <f>HYPERLINK("rule-file/kyushu_okinawa/takamorimachi.txt","高森町")</f>
        <v>高森町</v>
      </c>
      <c r="D142" s="96" t="s">
        <v>357</v>
      </c>
      <c r="E142" s="26"/>
      <c r="F142" s="31"/>
      <c r="G142" s="93"/>
      <c r="H142" s="102"/>
      <c r="I142" s="99"/>
    </row>
    <row r="143" spans="1:9" s="13" customFormat="1" ht="13.5" customHeight="1">
      <c r="A143" s="12"/>
      <c r="B143" s="14" t="s">
        <v>169</v>
      </c>
      <c r="C143" s="117" t="str">
        <f>HYPERLINK("rule-file/kyushu_okinawa/yamaemura.txt","山江村")</f>
        <v>山江村</v>
      </c>
      <c r="D143" s="96" t="s">
        <v>358</v>
      </c>
      <c r="E143" s="26"/>
      <c r="F143" s="31"/>
      <c r="G143" s="93"/>
      <c r="H143" s="102"/>
      <c r="I143" s="99"/>
    </row>
    <row r="144" spans="1:9" s="13" customFormat="1" ht="12.75" customHeight="1">
      <c r="A144" s="12"/>
      <c r="B144" s="40" t="s">
        <v>93</v>
      </c>
      <c r="C144" s="113" t="str">
        <f>HYPERLINK("rule-file/kyushu_okinawa/pref_oita.pdf","大分県")</f>
        <v>大分県</v>
      </c>
      <c r="D144" s="41" t="s">
        <v>156</v>
      </c>
      <c r="E144" s="42"/>
      <c r="F144" s="43"/>
      <c r="G144" s="44"/>
      <c r="H144" s="102"/>
      <c r="I144" s="99"/>
    </row>
    <row r="145" spans="1:9" s="13" customFormat="1" ht="12.75" customHeight="1">
      <c r="A145" s="12"/>
      <c r="B145" s="14" t="s">
        <v>105</v>
      </c>
      <c r="C145" s="134" t="str">
        <f>HYPERLINK("rule-file/kyushu_okinawa/oita.txt","大分市")</f>
        <v>大分市</v>
      </c>
      <c r="D145" s="151" t="s">
        <v>231</v>
      </c>
      <c r="E145" s="55" t="s">
        <v>232</v>
      </c>
      <c r="F145" s="56" t="s">
        <v>202</v>
      </c>
      <c r="G145" s="154" t="s">
        <v>72</v>
      </c>
      <c r="H145" s="145" t="s">
        <v>54</v>
      </c>
      <c r="I145" s="157">
        <v>38353</v>
      </c>
    </row>
    <row r="146" spans="1:9" s="13" customFormat="1" ht="12.75" customHeight="1">
      <c r="A146" s="12"/>
      <c r="B146" s="14" t="s">
        <v>105</v>
      </c>
      <c r="C146" s="135"/>
      <c r="D146" s="152"/>
      <c r="E146" s="55" t="s">
        <v>233</v>
      </c>
      <c r="F146" s="56" t="s">
        <v>202</v>
      </c>
      <c r="G146" s="155"/>
      <c r="H146" s="146"/>
      <c r="I146" s="158"/>
    </row>
    <row r="147" spans="1:9" s="13" customFormat="1" ht="12.75" customHeight="1">
      <c r="A147" s="12"/>
      <c r="B147" s="14" t="s">
        <v>105</v>
      </c>
      <c r="C147" s="136"/>
      <c r="D147" s="153"/>
      <c r="E147" s="55" t="s">
        <v>234</v>
      </c>
      <c r="F147" s="56" t="s">
        <v>202</v>
      </c>
      <c r="G147" s="156"/>
      <c r="H147" s="147"/>
      <c r="I147" s="159"/>
    </row>
    <row r="148" spans="1:9" s="13" customFormat="1" ht="12.75" customHeight="1">
      <c r="A148" s="12"/>
      <c r="B148" s="14" t="s">
        <v>105</v>
      </c>
      <c r="C148" s="114" t="str">
        <f>HYPERLINK("rule-file/kyushu_okinawa/beppu.txt","別府市")</f>
        <v>別府市</v>
      </c>
      <c r="D148" s="28" t="s">
        <v>198</v>
      </c>
      <c r="E148" s="26"/>
      <c r="F148" s="31"/>
      <c r="G148" s="32"/>
      <c r="H148" s="102"/>
      <c r="I148" s="99"/>
    </row>
    <row r="149" spans="1:9" s="13" customFormat="1" ht="12.75" customHeight="1">
      <c r="A149" s="12"/>
      <c r="B149" s="14" t="s">
        <v>97</v>
      </c>
      <c r="C149" s="134" t="str">
        <f>HYPERLINK("rule-file/kyushu_okinawa/hita.txt","日田市")</f>
        <v>日田市</v>
      </c>
      <c r="D149" s="125" t="s">
        <v>341</v>
      </c>
      <c r="E149" s="53" t="s">
        <v>335</v>
      </c>
      <c r="F149" s="59" t="s">
        <v>55</v>
      </c>
      <c r="G149" s="154" t="s">
        <v>72</v>
      </c>
      <c r="H149" s="145" t="s">
        <v>54</v>
      </c>
      <c r="I149" s="148">
        <v>38433</v>
      </c>
    </row>
    <row r="150" spans="1:9" s="13" customFormat="1" ht="12.75" customHeight="1">
      <c r="A150" s="12"/>
      <c r="B150" s="14" t="s">
        <v>97</v>
      </c>
      <c r="C150" s="135"/>
      <c r="D150" s="126"/>
      <c r="E150" s="53" t="s">
        <v>336</v>
      </c>
      <c r="F150" s="59" t="s">
        <v>55</v>
      </c>
      <c r="G150" s="155"/>
      <c r="H150" s="146"/>
      <c r="I150" s="171"/>
    </row>
    <row r="151" spans="1:9" s="13" customFormat="1" ht="12.75" customHeight="1">
      <c r="A151" s="12"/>
      <c r="B151" s="14" t="s">
        <v>97</v>
      </c>
      <c r="C151" s="135"/>
      <c r="D151" s="126"/>
      <c r="E151" s="53" t="s">
        <v>337</v>
      </c>
      <c r="F151" s="59" t="s">
        <v>55</v>
      </c>
      <c r="G151" s="155"/>
      <c r="H151" s="146"/>
      <c r="I151" s="171"/>
    </row>
    <row r="152" spans="1:9" s="13" customFormat="1" ht="12.75" customHeight="1">
      <c r="A152" s="12"/>
      <c r="B152" s="14" t="s">
        <v>97</v>
      </c>
      <c r="C152" s="135"/>
      <c r="D152" s="126"/>
      <c r="E152" s="53" t="s">
        <v>338</v>
      </c>
      <c r="F152" s="59"/>
      <c r="G152" s="155"/>
      <c r="H152" s="146"/>
      <c r="I152" s="171"/>
    </row>
    <row r="153" spans="1:9" s="13" customFormat="1" ht="12.75" customHeight="1">
      <c r="A153" s="12"/>
      <c r="B153" s="14" t="s">
        <v>97</v>
      </c>
      <c r="C153" s="135"/>
      <c r="D153" s="126"/>
      <c r="E153" s="53" t="s">
        <v>339</v>
      </c>
      <c r="F153" s="59" t="s">
        <v>55</v>
      </c>
      <c r="G153" s="155"/>
      <c r="H153" s="146"/>
      <c r="I153" s="171"/>
    </row>
    <row r="154" spans="1:9" s="13" customFormat="1" ht="12.75" customHeight="1">
      <c r="A154" s="12"/>
      <c r="B154" s="14" t="s">
        <v>97</v>
      </c>
      <c r="C154" s="136"/>
      <c r="D154" s="127"/>
      <c r="E154" s="53" t="s">
        <v>340</v>
      </c>
      <c r="F154" s="59" t="s">
        <v>55</v>
      </c>
      <c r="G154" s="156"/>
      <c r="H154" s="147"/>
      <c r="I154" s="160"/>
    </row>
    <row r="155" spans="1:9" s="13" customFormat="1" ht="12.75" customHeight="1">
      <c r="A155" s="12"/>
      <c r="B155" s="14" t="s">
        <v>105</v>
      </c>
      <c r="C155" s="134" t="str">
        <f>HYPERLINK("rule-file/kyushu_okinawa/saeki.txt","佐伯市")</f>
        <v>佐伯市</v>
      </c>
      <c r="D155" s="151" t="s">
        <v>245</v>
      </c>
      <c r="E155" s="53" t="s">
        <v>235</v>
      </c>
      <c r="F155" s="31" t="s">
        <v>202</v>
      </c>
      <c r="G155" s="154" t="s">
        <v>72</v>
      </c>
      <c r="H155" s="145" t="s">
        <v>59</v>
      </c>
      <c r="I155" s="157">
        <v>38414</v>
      </c>
    </row>
    <row r="156" spans="1:9" s="13" customFormat="1" ht="12.75" customHeight="1">
      <c r="A156" s="12"/>
      <c r="B156" s="14" t="s">
        <v>105</v>
      </c>
      <c r="C156" s="135"/>
      <c r="D156" s="152"/>
      <c r="E156" s="53" t="s">
        <v>237</v>
      </c>
      <c r="F156" s="31" t="s">
        <v>202</v>
      </c>
      <c r="G156" s="155"/>
      <c r="H156" s="146"/>
      <c r="I156" s="158"/>
    </row>
    <row r="157" spans="1:9" s="13" customFormat="1" ht="12.75" customHeight="1">
      <c r="A157" s="12"/>
      <c r="B157" s="14" t="s">
        <v>105</v>
      </c>
      <c r="C157" s="135"/>
      <c r="D157" s="152"/>
      <c r="E157" s="53" t="s">
        <v>238</v>
      </c>
      <c r="F157" s="31" t="s">
        <v>202</v>
      </c>
      <c r="G157" s="155"/>
      <c r="H157" s="146"/>
      <c r="I157" s="158"/>
    </row>
    <row r="158" spans="1:9" s="13" customFormat="1" ht="12.75" customHeight="1">
      <c r="A158" s="12"/>
      <c r="B158" s="14" t="s">
        <v>105</v>
      </c>
      <c r="C158" s="135"/>
      <c r="D158" s="152"/>
      <c r="E158" s="53" t="s">
        <v>240</v>
      </c>
      <c r="F158" s="31" t="s">
        <v>202</v>
      </c>
      <c r="G158" s="155"/>
      <c r="H158" s="146"/>
      <c r="I158" s="158"/>
    </row>
    <row r="159" spans="1:9" s="13" customFormat="1" ht="12.75" customHeight="1">
      <c r="A159" s="12"/>
      <c r="B159" s="14" t="s">
        <v>105</v>
      </c>
      <c r="C159" s="135"/>
      <c r="D159" s="152"/>
      <c r="E159" s="53" t="s">
        <v>239</v>
      </c>
      <c r="F159" s="31" t="s">
        <v>202</v>
      </c>
      <c r="G159" s="155"/>
      <c r="H159" s="146"/>
      <c r="I159" s="158"/>
    </row>
    <row r="160" spans="1:9" s="13" customFormat="1" ht="12.75" customHeight="1">
      <c r="A160" s="12"/>
      <c r="B160" s="14" t="s">
        <v>105</v>
      </c>
      <c r="C160" s="135"/>
      <c r="D160" s="152"/>
      <c r="E160" s="53" t="s">
        <v>241</v>
      </c>
      <c r="F160" s="31" t="s">
        <v>202</v>
      </c>
      <c r="G160" s="155"/>
      <c r="H160" s="146"/>
      <c r="I160" s="158"/>
    </row>
    <row r="161" spans="1:9" s="13" customFormat="1" ht="12.75" customHeight="1">
      <c r="A161" s="12"/>
      <c r="B161" s="14" t="s">
        <v>105</v>
      </c>
      <c r="C161" s="135"/>
      <c r="D161" s="152"/>
      <c r="E161" s="53" t="s">
        <v>242</v>
      </c>
      <c r="F161" s="31" t="s">
        <v>202</v>
      </c>
      <c r="G161" s="155"/>
      <c r="H161" s="146"/>
      <c r="I161" s="158"/>
    </row>
    <row r="162" spans="1:9" s="13" customFormat="1" ht="12.75" customHeight="1">
      <c r="A162" s="12"/>
      <c r="B162" s="14" t="s">
        <v>105</v>
      </c>
      <c r="C162" s="135"/>
      <c r="D162" s="152"/>
      <c r="E162" s="53" t="s">
        <v>243</v>
      </c>
      <c r="F162" s="31" t="s">
        <v>202</v>
      </c>
      <c r="G162" s="155"/>
      <c r="H162" s="146"/>
      <c r="I162" s="158"/>
    </row>
    <row r="163" spans="1:9" s="13" customFormat="1" ht="12.75" customHeight="1">
      <c r="A163" s="12"/>
      <c r="B163" s="14" t="s">
        <v>105</v>
      </c>
      <c r="C163" s="136"/>
      <c r="D163" s="153"/>
      <c r="E163" s="53" t="s">
        <v>244</v>
      </c>
      <c r="F163" s="31" t="s">
        <v>202</v>
      </c>
      <c r="G163" s="156"/>
      <c r="H163" s="147"/>
      <c r="I163" s="159"/>
    </row>
    <row r="164" spans="1:9" s="13" customFormat="1" ht="12.75" customHeight="1">
      <c r="A164" s="12"/>
      <c r="B164" s="14" t="s">
        <v>387</v>
      </c>
      <c r="C164" s="134" t="str">
        <f>HYPERLINK("rule-file/kyushu_okinawa/usuki.txt","臼杵市")</f>
        <v>臼杵市</v>
      </c>
      <c r="D164" s="125" t="s">
        <v>386</v>
      </c>
      <c r="E164" s="108" t="s">
        <v>381</v>
      </c>
      <c r="F164" s="109" t="s">
        <v>383</v>
      </c>
      <c r="G164" s="154" t="s">
        <v>384</v>
      </c>
      <c r="H164" s="145" t="s">
        <v>385</v>
      </c>
      <c r="I164" s="148">
        <v>38353</v>
      </c>
    </row>
    <row r="165" spans="1:9" s="13" customFormat="1" ht="12.75" customHeight="1">
      <c r="A165" s="12"/>
      <c r="B165" s="14" t="s">
        <v>387</v>
      </c>
      <c r="C165" s="186"/>
      <c r="D165" s="170"/>
      <c r="E165" s="110" t="s">
        <v>382</v>
      </c>
      <c r="F165" s="111" t="s">
        <v>383</v>
      </c>
      <c r="G165" s="161"/>
      <c r="H165" s="147"/>
      <c r="I165" s="160"/>
    </row>
    <row r="166" spans="1:9" s="13" customFormat="1" ht="12.75" customHeight="1">
      <c r="A166" s="12"/>
      <c r="B166" s="14" t="s">
        <v>359</v>
      </c>
      <c r="C166" s="118" t="str">
        <f>HYPERLINK("rule-file/kyushu_okinawa/tsukumi.txt","津久見市")</f>
        <v>津久見市</v>
      </c>
      <c r="D166" s="95" t="s">
        <v>360</v>
      </c>
      <c r="E166" s="101"/>
      <c r="F166" s="65"/>
      <c r="G166" s="97"/>
      <c r="H166" s="88"/>
      <c r="I166" s="99"/>
    </row>
    <row r="167" spans="1:9" s="13" customFormat="1" ht="12.75" customHeight="1">
      <c r="A167" s="12"/>
      <c r="B167" s="14" t="s">
        <v>105</v>
      </c>
      <c r="C167" s="134" t="str">
        <f>HYPERLINK("rule-file/kyushu_okinawa/taketa.txt","竹田市")</f>
        <v>竹田市</v>
      </c>
      <c r="D167" s="151" t="s">
        <v>249</v>
      </c>
      <c r="E167" s="53" t="s">
        <v>236</v>
      </c>
      <c r="F167" s="31" t="s">
        <v>202</v>
      </c>
      <c r="G167" s="154" t="s">
        <v>72</v>
      </c>
      <c r="H167" s="145" t="s">
        <v>59</v>
      </c>
      <c r="I167" s="157">
        <v>38443</v>
      </c>
    </row>
    <row r="168" spans="1:9" s="13" customFormat="1" ht="12.75" customHeight="1">
      <c r="A168" s="12"/>
      <c r="B168" s="14" t="s">
        <v>105</v>
      </c>
      <c r="C168" s="135"/>
      <c r="D168" s="152"/>
      <c r="E168" s="53" t="s">
        <v>246</v>
      </c>
      <c r="F168" s="31" t="s">
        <v>202</v>
      </c>
      <c r="G168" s="155"/>
      <c r="H168" s="146"/>
      <c r="I168" s="158"/>
    </row>
    <row r="169" spans="1:9" s="13" customFormat="1" ht="12.75" customHeight="1">
      <c r="A169" s="12"/>
      <c r="B169" s="14" t="s">
        <v>105</v>
      </c>
      <c r="C169" s="135"/>
      <c r="D169" s="152"/>
      <c r="E169" s="53" t="s">
        <v>247</v>
      </c>
      <c r="F169" s="31" t="s">
        <v>202</v>
      </c>
      <c r="G169" s="155"/>
      <c r="H169" s="146"/>
      <c r="I169" s="158"/>
    </row>
    <row r="170" spans="1:9" s="13" customFormat="1" ht="12.75" customHeight="1">
      <c r="A170" s="12"/>
      <c r="B170" s="14" t="s">
        <v>105</v>
      </c>
      <c r="C170" s="136"/>
      <c r="D170" s="153"/>
      <c r="E170" s="53" t="s">
        <v>248</v>
      </c>
      <c r="F170" s="31" t="s">
        <v>202</v>
      </c>
      <c r="G170" s="156"/>
      <c r="H170" s="147"/>
      <c r="I170" s="159"/>
    </row>
    <row r="171" spans="1:9" s="13" customFormat="1" ht="12.75" customHeight="1">
      <c r="A171" s="12"/>
      <c r="B171" s="14" t="s">
        <v>387</v>
      </c>
      <c r="C171" s="134" t="str">
        <f>HYPERLINK("rule-file/kyushu_okinawa/bungotakada.txt","豊後高田市")</f>
        <v>豊後高田市</v>
      </c>
      <c r="D171" s="125" t="s">
        <v>394</v>
      </c>
      <c r="E171" s="53" t="s">
        <v>388</v>
      </c>
      <c r="F171" s="31" t="s">
        <v>383</v>
      </c>
      <c r="G171" s="154" t="s">
        <v>384</v>
      </c>
      <c r="H171" s="145" t="s">
        <v>59</v>
      </c>
      <c r="I171" s="148">
        <v>38442</v>
      </c>
    </row>
    <row r="172" spans="1:9" s="13" customFormat="1" ht="12.75" customHeight="1">
      <c r="A172" s="12"/>
      <c r="B172" s="14" t="s">
        <v>387</v>
      </c>
      <c r="C172" s="135"/>
      <c r="D172" s="126"/>
      <c r="E172" s="53" t="s">
        <v>389</v>
      </c>
      <c r="F172" s="31" t="s">
        <v>383</v>
      </c>
      <c r="G172" s="155"/>
      <c r="H172" s="146"/>
      <c r="I172" s="171"/>
    </row>
    <row r="173" spans="1:9" s="13" customFormat="1" ht="12.75" customHeight="1">
      <c r="A173" s="12"/>
      <c r="B173" s="14" t="s">
        <v>387</v>
      </c>
      <c r="C173" s="136"/>
      <c r="D173" s="127"/>
      <c r="E173" s="53" t="s">
        <v>390</v>
      </c>
      <c r="F173" s="31" t="s">
        <v>383</v>
      </c>
      <c r="G173" s="156"/>
      <c r="H173" s="147"/>
      <c r="I173" s="160"/>
    </row>
    <row r="174" spans="1:9" s="13" customFormat="1" ht="12.75" customHeight="1">
      <c r="A174" s="12"/>
      <c r="B174" s="14" t="s">
        <v>105</v>
      </c>
      <c r="C174" s="134" t="str">
        <f>HYPERLINK("rule-file/kyushu_okinawa/kitsuki.txt","杵築市")</f>
        <v>杵築市</v>
      </c>
      <c r="D174" s="151" t="s">
        <v>203</v>
      </c>
      <c r="E174" s="53" t="s">
        <v>199</v>
      </c>
      <c r="F174" s="31" t="s">
        <v>202</v>
      </c>
      <c r="G174" s="154" t="s">
        <v>72</v>
      </c>
      <c r="H174" s="145" t="s">
        <v>59</v>
      </c>
      <c r="I174" s="148">
        <v>38626</v>
      </c>
    </row>
    <row r="175" spans="1:9" s="13" customFormat="1" ht="12.75" customHeight="1">
      <c r="A175" s="12"/>
      <c r="B175" s="14" t="s">
        <v>105</v>
      </c>
      <c r="C175" s="135"/>
      <c r="D175" s="152"/>
      <c r="E175" s="53" t="s">
        <v>200</v>
      </c>
      <c r="F175" s="31" t="s">
        <v>202</v>
      </c>
      <c r="G175" s="155"/>
      <c r="H175" s="146"/>
      <c r="I175" s="149"/>
    </row>
    <row r="176" spans="1:9" s="13" customFormat="1" ht="12.75" customHeight="1">
      <c r="A176" s="12"/>
      <c r="B176" s="14" t="s">
        <v>105</v>
      </c>
      <c r="C176" s="136"/>
      <c r="D176" s="153"/>
      <c r="E176" s="53" t="s">
        <v>201</v>
      </c>
      <c r="F176" s="31" t="s">
        <v>202</v>
      </c>
      <c r="G176" s="156"/>
      <c r="H176" s="147"/>
      <c r="I176" s="150"/>
    </row>
    <row r="177" spans="1:9" s="13" customFormat="1" ht="12.75" customHeight="1">
      <c r="A177" s="12"/>
      <c r="B177" s="14" t="s">
        <v>387</v>
      </c>
      <c r="C177" s="134" t="str">
        <f>HYPERLINK("rule-file/kyushu_okinawa/usa.txt","宇佐市")</f>
        <v>宇佐市</v>
      </c>
      <c r="D177" s="125" t="s">
        <v>395</v>
      </c>
      <c r="E177" s="53" t="s">
        <v>391</v>
      </c>
      <c r="F177" s="31" t="s">
        <v>383</v>
      </c>
      <c r="G177" s="154" t="s">
        <v>72</v>
      </c>
      <c r="H177" s="145" t="s">
        <v>59</v>
      </c>
      <c r="I177" s="148">
        <v>38442</v>
      </c>
    </row>
    <row r="178" spans="1:9" s="13" customFormat="1" ht="12.75" customHeight="1">
      <c r="A178" s="12"/>
      <c r="B178" s="14" t="s">
        <v>387</v>
      </c>
      <c r="C178" s="135"/>
      <c r="D178" s="126"/>
      <c r="E178" s="53" t="s">
        <v>392</v>
      </c>
      <c r="F178" s="31" t="s">
        <v>383</v>
      </c>
      <c r="G178" s="155"/>
      <c r="H178" s="146"/>
      <c r="I178" s="171"/>
    </row>
    <row r="179" spans="1:9" s="13" customFormat="1" ht="12.75" customHeight="1">
      <c r="A179" s="12"/>
      <c r="B179" s="14" t="s">
        <v>387</v>
      </c>
      <c r="C179" s="136"/>
      <c r="D179" s="127"/>
      <c r="E179" s="53" t="s">
        <v>393</v>
      </c>
      <c r="F179" s="31" t="s">
        <v>383</v>
      </c>
      <c r="G179" s="156"/>
      <c r="H179" s="147"/>
      <c r="I179" s="160"/>
    </row>
    <row r="180" spans="1:9" s="13" customFormat="1" ht="25.5">
      <c r="A180" s="12"/>
      <c r="B180" s="14" t="s">
        <v>93</v>
      </c>
      <c r="C180" s="167" t="str">
        <f>HYPERLINK("rule-file/kyushu_okinawa/bungooono.pdf","豊後大野市")</f>
        <v>豊後大野市</v>
      </c>
      <c r="D180" s="125" t="s">
        <v>157</v>
      </c>
      <c r="E180" s="39" t="str">
        <f>HYPERLINK("rule-file/kyushu_okinawa/miemachi.pdf","三重町")</f>
        <v>三重町</v>
      </c>
      <c r="F180" s="45" t="s">
        <v>101</v>
      </c>
      <c r="G180" s="131" t="s">
        <v>254</v>
      </c>
      <c r="H180" s="145" t="s">
        <v>59</v>
      </c>
      <c r="I180" s="148">
        <v>38442</v>
      </c>
    </row>
    <row r="181" spans="1:9" s="13" customFormat="1" ht="12.75">
      <c r="A181" s="12"/>
      <c r="B181" s="14" t="s">
        <v>146</v>
      </c>
      <c r="C181" s="168"/>
      <c r="D181" s="126"/>
      <c r="E181" s="16" t="s">
        <v>102</v>
      </c>
      <c r="F181" s="23" t="s">
        <v>143</v>
      </c>
      <c r="G181" s="132"/>
      <c r="H181" s="146"/>
      <c r="I181" s="149"/>
    </row>
    <row r="182" spans="1:9" s="13" customFormat="1" ht="25.5">
      <c r="A182" s="12"/>
      <c r="B182" s="14" t="s">
        <v>93</v>
      </c>
      <c r="C182" s="168"/>
      <c r="D182" s="126"/>
      <c r="E182" s="39" t="str">
        <f>HYPERLINK("rule-file/kyushu_okinawa/ogatamachi.pdf","緒方町")</f>
        <v>緒方町</v>
      </c>
      <c r="F182" s="45" t="s">
        <v>103</v>
      </c>
      <c r="G182" s="132"/>
      <c r="H182" s="146"/>
      <c r="I182" s="149"/>
    </row>
    <row r="183" spans="1:9" s="13" customFormat="1" ht="12.75">
      <c r="A183" s="12"/>
      <c r="B183" s="14" t="s">
        <v>97</v>
      </c>
      <c r="C183" s="168"/>
      <c r="D183" s="126"/>
      <c r="E183" s="16" t="s">
        <v>104</v>
      </c>
      <c r="F183" s="23" t="s">
        <v>56</v>
      </c>
      <c r="G183" s="132"/>
      <c r="H183" s="146"/>
      <c r="I183" s="149"/>
    </row>
    <row r="184" spans="1:9" s="13" customFormat="1" ht="12.75">
      <c r="A184" s="12"/>
      <c r="B184" s="14" t="s">
        <v>105</v>
      </c>
      <c r="C184" s="168"/>
      <c r="D184" s="126"/>
      <c r="E184" s="16" t="s">
        <v>106</v>
      </c>
      <c r="F184" s="23" t="s">
        <v>143</v>
      </c>
      <c r="G184" s="132"/>
      <c r="H184" s="146"/>
      <c r="I184" s="149"/>
    </row>
    <row r="185" spans="1:9" s="13" customFormat="1" ht="12.75">
      <c r="A185" s="12"/>
      <c r="B185" s="14" t="s">
        <v>146</v>
      </c>
      <c r="C185" s="168"/>
      <c r="D185" s="126"/>
      <c r="E185" s="16" t="s">
        <v>107</v>
      </c>
      <c r="F185" s="23" t="s">
        <v>143</v>
      </c>
      <c r="G185" s="132"/>
      <c r="H185" s="146"/>
      <c r="I185" s="149"/>
    </row>
    <row r="186" spans="1:9" s="13" customFormat="1" ht="12.75">
      <c r="A186" s="12"/>
      <c r="B186" s="14" t="s">
        <v>146</v>
      </c>
      <c r="C186" s="169"/>
      <c r="D186" s="127"/>
      <c r="E186" s="16" t="s">
        <v>108</v>
      </c>
      <c r="F186" s="23" t="s">
        <v>56</v>
      </c>
      <c r="G186" s="133"/>
      <c r="H186" s="147"/>
      <c r="I186" s="150"/>
    </row>
    <row r="187" spans="1:9" s="13" customFormat="1" ht="25.5">
      <c r="A187" s="12"/>
      <c r="B187" s="14" t="s">
        <v>93</v>
      </c>
      <c r="C187" s="167" t="str">
        <f>HYPERLINK("rule-file/kyushu_okinawa/yufu.pdf","由布市")</f>
        <v>由布市</v>
      </c>
      <c r="D187" s="125" t="s">
        <v>5</v>
      </c>
      <c r="E187" s="39" t="str">
        <f>HYPERLINK("rule-file/kyushu_okinawa/hasamamachi.pdf","挾間町")</f>
        <v>挾間町</v>
      </c>
      <c r="F187" s="45" t="s">
        <v>99</v>
      </c>
      <c r="G187" s="131" t="s">
        <v>255</v>
      </c>
      <c r="H187" s="145" t="s">
        <v>59</v>
      </c>
      <c r="I187" s="148">
        <v>38626</v>
      </c>
    </row>
    <row r="188" spans="1:9" s="13" customFormat="1" ht="25.5">
      <c r="A188" s="12"/>
      <c r="B188" s="14" t="s">
        <v>93</v>
      </c>
      <c r="C188" s="168"/>
      <c r="D188" s="126"/>
      <c r="E188" s="39" t="str">
        <f>HYPERLINK("rule-file/kyushu_okinawa/shounaicho.pdf","庄内町")</f>
        <v>庄内町</v>
      </c>
      <c r="F188" s="45" t="s">
        <v>100</v>
      </c>
      <c r="G188" s="132"/>
      <c r="H188" s="146"/>
      <c r="I188" s="149"/>
    </row>
    <row r="189" spans="1:9" s="13" customFormat="1" ht="25.5">
      <c r="A189" s="12"/>
      <c r="B189" s="14" t="s">
        <v>93</v>
      </c>
      <c r="C189" s="169"/>
      <c r="D189" s="127"/>
      <c r="E189" s="39" t="str">
        <f>HYPERLINK("rule-file/kyushu_okinawa/yufuincho.txt","湯布院町")</f>
        <v>湯布院町</v>
      </c>
      <c r="F189" s="45" t="s">
        <v>63</v>
      </c>
      <c r="G189" s="133"/>
      <c r="H189" s="147"/>
      <c r="I189" s="150"/>
    </row>
    <row r="190" spans="1:9" s="13" customFormat="1" ht="25.5">
      <c r="A190" s="12"/>
      <c r="B190" s="14" t="s">
        <v>93</v>
      </c>
      <c r="C190" s="167" t="str">
        <f>HYPERLINK("rule-file/kyushu_okinawa/kunisaki.pdf","国東市")</f>
        <v>国東市</v>
      </c>
      <c r="D190" s="125" t="s">
        <v>4</v>
      </c>
      <c r="E190" s="39" t="str">
        <f>HYPERLINK("rule-file/kyushu_okinawa/kunimicho.pdf","国見町")</f>
        <v>国見町</v>
      </c>
      <c r="F190" s="45" t="s">
        <v>94</v>
      </c>
      <c r="G190" s="131" t="s">
        <v>256</v>
      </c>
      <c r="H190" s="145" t="s">
        <v>59</v>
      </c>
      <c r="I190" s="148">
        <v>38807</v>
      </c>
    </row>
    <row r="191" spans="1:9" s="13" customFormat="1" ht="12.75">
      <c r="A191" s="12"/>
      <c r="B191" s="14" t="s">
        <v>146</v>
      </c>
      <c r="C191" s="168"/>
      <c r="D191" s="126"/>
      <c r="E191" s="16" t="s">
        <v>95</v>
      </c>
      <c r="F191" s="23" t="s">
        <v>143</v>
      </c>
      <c r="G191" s="132"/>
      <c r="H191" s="146"/>
      <c r="I191" s="171"/>
    </row>
    <row r="192" spans="1:9" s="13" customFormat="1" ht="25.5">
      <c r="A192" s="12"/>
      <c r="B192" s="14" t="s">
        <v>93</v>
      </c>
      <c r="C192" s="168"/>
      <c r="D192" s="126"/>
      <c r="E192" s="39" t="str">
        <f>HYPERLINK("rule-file/kyushu_okinawa/musashimachi.pdf","武蔵町")</f>
        <v>武蔵町</v>
      </c>
      <c r="F192" s="45" t="s">
        <v>96</v>
      </c>
      <c r="G192" s="132"/>
      <c r="H192" s="146"/>
      <c r="I192" s="171"/>
    </row>
    <row r="193" spans="1:9" s="13" customFormat="1" ht="12.75">
      <c r="A193" s="12"/>
      <c r="B193" s="14" t="s">
        <v>97</v>
      </c>
      <c r="C193" s="169"/>
      <c r="D193" s="127"/>
      <c r="E193" s="16" t="s">
        <v>98</v>
      </c>
      <c r="F193" s="23" t="s">
        <v>55</v>
      </c>
      <c r="G193" s="133"/>
      <c r="H193" s="147"/>
      <c r="I193" s="160"/>
    </row>
    <row r="194" spans="1:9" s="13" customFormat="1">
      <c r="A194" s="12"/>
      <c r="B194" s="14" t="s">
        <v>105</v>
      </c>
      <c r="C194" s="115" t="str">
        <f>HYPERLINK("rule-file/kyushu_okinawa/hijimachi.txt","日出町")</f>
        <v>日出町</v>
      </c>
      <c r="D194" s="96" t="s">
        <v>250</v>
      </c>
      <c r="E194" s="51"/>
      <c r="F194" s="24"/>
      <c r="G194" s="32"/>
      <c r="H194" s="102"/>
      <c r="I194" s="104"/>
    </row>
    <row r="195" spans="1:9" s="13" customFormat="1">
      <c r="A195" s="12"/>
      <c r="B195" s="14" t="s">
        <v>97</v>
      </c>
      <c r="C195" s="115" t="str">
        <f>HYPERLINK("rule-file/kyushu_okinawa/kusumachi.txt","玖珠町")</f>
        <v>玖珠町</v>
      </c>
      <c r="D195" s="96" t="s">
        <v>289</v>
      </c>
      <c r="E195" s="51"/>
      <c r="F195" s="24"/>
      <c r="G195" s="32"/>
      <c r="H195" s="102"/>
      <c r="I195" s="104"/>
    </row>
    <row r="196" spans="1:9" s="13" customFormat="1">
      <c r="A196" s="12"/>
      <c r="B196" s="40" t="s">
        <v>109</v>
      </c>
      <c r="C196" s="113" t="str">
        <f>HYPERLINK("rule-file/kyushu_okinawa/pref_miyazaki.txt","宮崎県")</f>
        <v>宮崎県</v>
      </c>
      <c r="D196" s="41" t="s">
        <v>182</v>
      </c>
      <c r="E196" s="46"/>
      <c r="F196" s="47"/>
      <c r="G196" s="48"/>
      <c r="H196" s="102"/>
      <c r="I196" s="99"/>
    </row>
    <row r="197" spans="1:9" s="13" customFormat="1" ht="25.5">
      <c r="A197" s="12"/>
      <c r="B197" s="14" t="s">
        <v>110</v>
      </c>
      <c r="C197" s="183" t="str">
        <f>HYPERLINK("rule-file/kyushu_okinawa/miyazaki.txt","宮崎市")</f>
        <v>宮崎市</v>
      </c>
      <c r="D197" s="125" t="s">
        <v>158</v>
      </c>
      <c r="E197" s="16" t="s">
        <v>111</v>
      </c>
      <c r="F197" s="23" t="s">
        <v>259</v>
      </c>
      <c r="G197" s="164" t="s">
        <v>187</v>
      </c>
      <c r="H197" s="187" t="s">
        <v>54</v>
      </c>
      <c r="I197" s="189">
        <v>38718</v>
      </c>
    </row>
    <row r="198" spans="1:9" s="13" customFormat="1" ht="12.75">
      <c r="A198" s="12"/>
      <c r="B198" s="14" t="s">
        <v>147</v>
      </c>
      <c r="C198" s="184"/>
      <c r="D198" s="126"/>
      <c r="E198" s="16" t="s">
        <v>112</v>
      </c>
      <c r="F198" s="23" t="s">
        <v>58</v>
      </c>
      <c r="G198" s="165"/>
      <c r="H198" s="188"/>
      <c r="I198" s="190"/>
    </row>
    <row r="199" spans="1:9" s="13" customFormat="1" ht="12.75">
      <c r="A199" s="12"/>
      <c r="B199" s="14" t="s">
        <v>113</v>
      </c>
      <c r="C199" s="184"/>
      <c r="D199" s="126"/>
      <c r="E199" s="16" t="s">
        <v>114</v>
      </c>
      <c r="F199" s="23" t="s">
        <v>55</v>
      </c>
      <c r="G199" s="165"/>
      <c r="H199" s="188"/>
      <c r="I199" s="190"/>
    </row>
    <row r="200" spans="1:9" s="13" customFormat="1" ht="12.75">
      <c r="A200" s="12"/>
      <c r="B200" s="14" t="s">
        <v>110</v>
      </c>
      <c r="C200" s="184"/>
      <c r="D200" s="126"/>
      <c r="E200" s="16" t="s">
        <v>116</v>
      </c>
      <c r="F200" s="23" t="s">
        <v>55</v>
      </c>
      <c r="G200" s="165"/>
      <c r="H200" s="188"/>
      <c r="I200" s="190"/>
    </row>
    <row r="201" spans="1:9" s="13" customFormat="1" ht="25.5">
      <c r="A201" s="12"/>
      <c r="B201" s="14" t="s">
        <v>115</v>
      </c>
      <c r="C201" s="185"/>
      <c r="D201" s="127"/>
      <c r="E201" s="38" t="str">
        <f>HYPERLINK("rule-file/kyushu_okinawa/kiyotakecho.pdf","清武町")</f>
        <v>清武町</v>
      </c>
      <c r="F201" s="107" t="s">
        <v>315</v>
      </c>
      <c r="G201" s="166"/>
      <c r="H201" s="76" t="s">
        <v>54</v>
      </c>
      <c r="I201" s="77">
        <v>40260</v>
      </c>
    </row>
    <row r="202" spans="1:9" s="13" customFormat="1" ht="25.5">
      <c r="A202" s="12"/>
      <c r="B202" s="14" t="s">
        <v>109</v>
      </c>
      <c r="C202" s="167" t="str">
        <f>HYPERLINK("rule-file/kyushu_okinawa/miyakonojo.txt","都城市")</f>
        <v>都城市</v>
      </c>
      <c r="D202" s="125" t="s">
        <v>183</v>
      </c>
      <c r="E202" s="39" t="str">
        <f>HYPERLINK("rule-file/kyushu_okinawa/miyakonojo_old.pdf","都城市")</f>
        <v>都城市</v>
      </c>
      <c r="F202" s="58" t="s">
        <v>184</v>
      </c>
      <c r="G202" s="131" t="s">
        <v>72</v>
      </c>
      <c r="H202" s="145" t="s">
        <v>59</v>
      </c>
      <c r="I202" s="148">
        <v>38718</v>
      </c>
    </row>
    <row r="203" spans="1:9" s="13" customFormat="1" ht="12.75">
      <c r="A203" s="12"/>
      <c r="B203" s="14" t="s">
        <v>147</v>
      </c>
      <c r="C203" s="168"/>
      <c r="D203" s="126"/>
      <c r="E203" s="16" t="s">
        <v>117</v>
      </c>
      <c r="F203" s="23" t="s">
        <v>58</v>
      </c>
      <c r="G203" s="132"/>
      <c r="H203" s="146"/>
      <c r="I203" s="149"/>
    </row>
    <row r="204" spans="1:9" s="13" customFormat="1" ht="12.75">
      <c r="A204" s="12"/>
      <c r="B204" s="14" t="s">
        <v>113</v>
      </c>
      <c r="C204" s="168"/>
      <c r="D204" s="126"/>
      <c r="E204" s="16" t="s">
        <v>118</v>
      </c>
      <c r="F204" s="23" t="s">
        <v>56</v>
      </c>
      <c r="G204" s="132"/>
      <c r="H204" s="146"/>
      <c r="I204" s="149"/>
    </row>
    <row r="205" spans="1:9" s="13" customFormat="1" ht="12.75">
      <c r="A205" s="12"/>
      <c r="B205" s="14" t="s">
        <v>119</v>
      </c>
      <c r="C205" s="168"/>
      <c r="D205" s="126"/>
      <c r="E205" s="16" t="s">
        <v>120</v>
      </c>
      <c r="F205" s="23" t="s">
        <v>143</v>
      </c>
      <c r="G205" s="132"/>
      <c r="H205" s="146"/>
      <c r="I205" s="149"/>
    </row>
    <row r="206" spans="1:9" s="13" customFormat="1" ht="12.75">
      <c r="A206" s="12"/>
      <c r="B206" s="14" t="s">
        <v>147</v>
      </c>
      <c r="C206" s="169"/>
      <c r="D206" s="127"/>
      <c r="E206" s="16" t="s">
        <v>121</v>
      </c>
      <c r="F206" s="23" t="s">
        <v>56</v>
      </c>
      <c r="G206" s="133"/>
      <c r="H206" s="147"/>
      <c r="I206" s="150"/>
    </row>
    <row r="207" spans="1:9" s="13" customFormat="1" ht="25.5">
      <c r="A207" s="12"/>
      <c r="B207" s="14" t="s">
        <v>109</v>
      </c>
      <c r="C207" s="167" t="str">
        <f>HYPERLINK("rule-file/kyushu_okinawa/nobeoka.txt","延岡市")</f>
        <v>延岡市</v>
      </c>
      <c r="D207" s="125" t="s">
        <v>123</v>
      </c>
      <c r="E207" s="16" t="s">
        <v>122</v>
      </c>
      <c r="F207" s="23" t="s">
        <v>123</v>
      </c>
      <c r="G207" s="131" t="s">
        <v>83</v>
      </c>
      <c r="H207" s="145" t="s">
        <v>54</v>
      </c>
      <c r="I207" s="148">
        <v>38768</v>
      </c>
    </row>
    <row r="208" spans="1:9" s="13" customFormat="1" ht="12.75">
      <c r="A208" s="12"/>
      <c r="B208" s="14" t="s">
        <v>147</v>
      </c>
      <c r="C208" s="168"/>
      <c r="D208" s="126"/>
      <c r="E208" s="16" t="s">
        <v>124</v>
      </c>
      <c r="F208" s="23" t="s">
        <v>143</v>
      </c>
      <c r="G208" s="132"/>
      <c r="H208" s="146"/>
      <c r="I208" s="149"/>
    </row>
    <row r="209" spans="1:9" s="13" customFormat="1" ht="12.75">
      <c r="A209" s="12"/>
      <c r="B209" s="14" t="s">
        <v>147</v>
      </c>
      <c r="C209" s="169"/>
      <c r="D209" s="127"/>
      <c r="E209" s="16" t="s">
        <v>125</v>
      </c>
      <c r="F209" s="23" t="s">
        <v>56</v>
      </c>
      <c r="G209" s="133"/>
      <c r="H209" s="147"/>
      <c r="I209" s="150"/>
    </row>
    <row r="210" spans="1:9" s="13" customFormat="1">
      <c r="A210" s="12"/>
      <c r="B210" s="14" t="s">
        <v>119</v>
      </c>
      <c r="C210" s="119" t="str">
        <f>HYPERLINK("rule-file/kyushu_okinawa/nichinan.txt","日南市")</f>
        <v>日南市</v>
      </c>
      <c r="D210" s="100" t="s">
        <v>251</v>
      </c>
      <c r="E210" s="16"/>
      <c r="F210" s="23"/>
      <c r="G210" s="89"/>
      <c r="H210" s="88"/>
      <c r="I210" s="94"/>
    </row>
    <row r="211" spans="1:9" s="13" customFormat="1" ht="25.5">
      <c r="A211" s="12"/>
      <c r="B211" s="14" t="s">
        <v>109</v>
      </c>
      <c r="C211" s="167" t="str">
        <f>HYPERLINK("rule-file/kyushu_okinawa/kobayashi.txt","小林市")</f>
        <v>小林市</v>
      </c>
      <c r="D211" s="125" t="s">
        <v>185</v>
      </c>
      <c r="E211" s="39" t="str">
        <f>HYPERLINK("rule-file/kyushu_okinawa/kobayashi_old.txt","小林市")</f>
        <v>小林市</v>
      </c>
      <c r="F211" s="45" t="s">
        <v>186</v>
      </c>
      <c r="G211" s="131" t="s">
        <v>84</v>
      </c>
      <c r="H211" s="145" t="s">
        <v>59</v>
      </c>
      <c r="I211" s="148">
        <v>38796</v>
      </c>
    </row>
    <row r="212" spans="1:9" s="13" customFormat="1" ht="12.75">
      <c r="A212" s="12"/>
      <c r="B212" s="14" t="s">
        <v>147</v>
      </c>
      <c r="C212" s="169"/>
      <c r="D212" s="127"/>
      <c r="E212" s="16" t="s">
        <v>126</v>
      </c>
      <c r="F212" s="23" t="s">
        <v>55</v>
      </c>
      <c r="G212" s="133"/>
      <c r="H212" s="147"/>
      <c r="I212" s="150"/>
    </row>
    <row r="213" spans="1:9" s="13" customFormat="1" ht="12.75">
      <c r="A213" s="12"/>
      <c r="B213" s="14" t="s">
        <v>110</v>
      </c>
      <c r="C213" s="128" t="str">
        <f>HYPERLINK("rule-file/kyushu_okinawa/hyuga.pdf","日向市")</f>
        <v>日向市</v>
      </c>
      <c r="D213" s="125" t="s">
        <v>281</v>
      </c>
      <c r="E213" s="62" t="s">
        <v>282</v>
      </c>
      <c r="F213" s="63" t="s">
        <v>55</v>
      </c>
      <c r="G213" s="154" t="s">
        <v>72</v>
      </c>
      <c r="H213" s="145" t="s">
        <v>59</v>
      </c>
      <c r="I213" s="148">
        <v>38773</v>
      </c>
    </row>
    <row r="214" spans="1:9" s="13" customFormat="1" ht="12.75">
      <c r="A214" s="12"/>
      <c r="B214" s="14" t="s">
        <v>110</v>
      </c>
      <c r="C214" s="163"/>
      <c r="D214" s="127"/>
      <c r="E214" s="62" t="s">
        <v>283</v>
      </c>
      <c r="F214" s="63" t="s">
        <v>55</v>
      </c>
      <c r="G214" s="156"/>
      <c r="H214" s="147"/>
      <c r="I214" s="150"/>
    </row>
    <row r="215" spans="1:9" s="13" customFormat="1">
      <c r="A215" s="12"/>
      <c r="B215" s="14" t="s">
        <v>119</v>
      </c>
      <c r="C215" s="115" t="str">
        <f>HYPERLINK("rule-file/kyushu_okinawa/kushima.txt","串間市")</f>
        <v>串間市</v>
      </c>
      <c r="D215" s="96" t="s">
        <v>204</v>
      </c>
      <c r="E215" s="51"/>
      <c r="F215" s="24"/>
      <c r="G215" s="52"/>
      <c r="H215" s="102"/>
      <c r="I215" s="99"/>
    </row>
    <row r="216" spans="1:9" s="13" customFormat="1">
      <c r="A216" s="12"/>
      <c r="B216" s="14" t="s">
        <v>109</v>
      </c>
      <c r="C216" s="39" t="str">
        <f>HYPERLINK("rule-file/kyushu_okinawa/saito.pdf","西都市")</f>
        <v>西都市</v>
      </c>
      <c r="D216" s="25" t="s">
        <v>159</v>
      </c>
      <c r="E216" s="26"/>
      <c r="F216" s="31"/>
      <c r="G216" s="32"/>
      <c r="H216" s="102"/>
      <c r="I216" s="99"/>
    </row>
    <row r="217" spans="1:9" s="13" customFormat="1">
      <c r="A217" s="12"/>
      <c r="B217" s="14" t="s">
        <v>119</v>
      </c>
      <c r="C217" s="39" t="str">
        <f>HYPERLINK("rule-file/kyushu_okinawa/ebino.txt","えびの市")</f>
        <v>えびの市</v>
      </c>
      <c r="D217" s="25" t="s">
        <v>316</v>
      </c>
      <c r="E217" s="26"/>
      <c r="F217" s="31"/>
      <c r="G217" s="32"/>
      <c r="H217" s="102"/>
      <c r="I217" s="99"/>
    </row>
    <row r="218" spans="1:9" s="13" customFormat="1">
      <c r="A218" s="12"/>
      <c r="B218" s="14" t="s">
        <v>396</v>
      </c>
      <c r="C218" s="39" t="str">
        <f>HYPERLINK("rule-file/kyushu_okinawa/takaharucho.txt","高原町")</f>
        <v>高原町</v>
      </c>
      <c r="D218" s="25" t="s">
        <v>397</v>
      </c>
      <c r="E218" s="26"/>
      <c r="F218" s="31"/>
      <c r="G218" s="32"/>
      <c r="H218" s="102"/>
      <c r="I218" s="99"/>
    </row>
    <row r="219" spans="1:9" s="13" customFormat="1">
      <c r="A219" s="12"/>
      <c r="B219" s="14" t="s">
        <v>396</v>
      </c>
      <c r="C219" s="39" t="str">
        <f>HYPERLINK("rule-file/kyushu_okinawa/shiibason.txt","椎葉村")</f>
        <v>椎葉村</v>
      </c>
      <c r="D219" s="25" t="s">
        <v>398</v>
      </c>
      <c r="E219" s="26"/>
      <c r="F219" s="31"/>
      <c r="G219" s="32"/>
      <c r="H219" s="102"/>
      <c r="I219" s="99"/>
    </row>
    <row r="220" spans="1:9" s="13" customFormat="1">
      <c r="A220" s="12"/>
      <c r="B220" s="40" t="s">
        <v>127</v>
      </c>
      <c r="C220" s="113" t="str">
        <f>HYPERLINK("rule-file/kyushu_okinawa/pref_kagoshima.txt","鹿児島県")</f>
        <v>鹿児島県</v>
      </c>
      <c r="D220" s="41" t="s">
        <v>160</v>
      </c>
      <c r="E220" s="42"/>
      <c r="F220" s="43"/>
      <c r="G220" s="44"/>
      <c r="H220" s="102"/>
      <c r="I220" s="99"/>
    </row>
    <row r="221" spans="1:9" s="13" customFormat="1" ht="25.5">
      <c r="A221" s="12"/>
      <c r="B221" s="14" t="s">
        <v>127</v>
      </c>
      <c r="C221" s="167" t="str">
        <f>HYPERLINK("rule-file/kyushu_okinawa/satsumasendai.txt","薩摩川内市")</f>
        <v>薩摩川内市</v>
      </c>
      <c r="D221" s="125" t="s">
        <v>161</v>
      </c>
      <c r="E221" s="39" t="str">
        <f>HYPERLINK("rule-file/kyushu_okinawa/sendai.pdf","川内市")</f>
        <v>川内市</v>
      </c>
      <c r="F221" s="45" t="s">
        <v>133</v>
      </c>
      <c r="G221" s="131" t="s">
        <v>85</v>
      </c>
      <c r="H221" s="145" t="s">
        <v>59</v>
      </c>
      <c r="I221" s="148">
        <v>38272</v>
      </c>
    </row>
    <row r="222" spans="1:9" s="13" customFormat="1" ht="12.75">
      <c r="A222" s="12"/>
      <c r="B222" s="14" t="s">
        <v>128</v>
      </c>
      <c r="C222" s="168"/>
      <c r="D222" s="126"/>
      <c r="E222" s="16" t="s">
        <v>134</v>
      </c>
      <c r="F222" s="23" t="s">
        <v>56</v>
      </c>
      <c r="G222" s="132"/>
      <c r="H222" s="146"/>
      <c r="I222" s="149"/>
    </row>
    <row r="223" spans="1:9" s="13" customFormat="1" ht="12.75">
      <c r="A223" s="12"/>
      <c r="B223" s="14" t="s">
        <v>128</v>
      </c>
      <c r="C223" s="168"/>
      <c r="D223" s="126"/>
      <c r="E223" s="16" t="s">
        <v>135</v>
      </c>
      <c r="F223" s="23" t="s">
        <v>56</v>
      </c>
      <c r="G223" s="132"/>
      <c r="H223" s="146"/>
      <c r="I223" s="149"/>
    </row>
    <row r="224" spans="1:9" s="13" customFormat="1" ht="12.75">
      <c r="A224" s="12"/>
      <c r="B224" s="14" t="s">
        <v>128</v>
      </c>
      <c r="C224" s="168"/>
      <c r="D224" s="126"/>
      <c r="E224" s="16" t="s">
        <v>136</v>
      </c>
      <c r="F224" s="23" t="s">
        <v>60</v>
      </c>
      <c r="G224" s="132"/>
      <c r="H224" s="146"/>
      <c r="I224" s="149"/>
    </row>
    <row r="225" spans="1:9" s="13" customFormat="1" ht="12.75">
      <c r="A225" s="12"/>
      <c r="B225" s="14" t="s">
        <v>128</v>
      </c>
      <c r="C225" s="168"/>
      <c r="D225" s="126"/>
      <c r="E225" s="16" t="s">
        <v>137</v>
      </c>
      <c r="F225" s="23" t="s">
        <v>73</v>
      </c>
      <c r="G225" s="132"/>
      <c r="H225" s="146"/>
      <c r="I225" s="149"/>
    </row>
    <row r="226" spans="1:9" s="13" customFormat="1" ht="12.75">
      <c r="A226" s="12"/>
      <c r="B226" s="14" t="s">
        <v>128</v>
      </c>
      <c r="C226" s="168"/>
      <c r="D226" s="126"/>
      <c r="E226" s="16" t="s">
        <v>138</v>
      </c>
      <c r="F226" s="23" t="s">
        <v>143</v>
      </c>
      <c r="G226" s="132"/>
      <c r="H226" s="146"/>
      <c r="I226" s="149"/>
    </row>
    <row r="227" spans="1:9" s="13" customFormat="1" ht="12.75">
      <c r="A227" s="12"/>
      <c r="B227" s="14" t="s">
        <v>128</v>
      </c>
      <c r="C227" s="168"/>
      <c r="D227" s="126"/>
      <c r="E227" s="16" t="s">
        <v>139</v>
      </c>
      <c r="F227" s="23" t="s">
        <v>57</v>
      </c>
      <c r="G227" s="132"/>
      <c r="H227" s="146"/>
      <c r="I227" s="149"/>
    </row>
    <row r="228" spans="1:9" s="13" customFormat="1" ht="12.75">
      <c r="A228" s="12"/>
      <c r="B228" s="14" t="s">
        <v>128</v>
      </c>
      <c r="C228" s="168"/>
      <c r="D228" s="126"/>
      <c r="E228" s="16" t="s">
        <v>140</v>
      </c>
      <c r="F228" s="23" t="s">
        <v>57</v>
      </c>
      <c r="G228" s="132"/>
      <c r="H228" s="146"/>
      <c r="I228" s="149"/>
    </row>
    <row r="229" spans="1:9" s="13" customFormat="1" ht="12.75">
      <c r="A229" s="12"/>
      <c r="B229" s="14" t="s">
        <v>128</v>
      </c>
      <c r="C229" s="169"/>
      <c r="D229" s="127"/>
      <c r="E229" s="16" t="s">
        <v>141</v>
      </c>
      <c r="F229" s="23" t="s">
        <v>56</v>
      </c>
      <c r="G229" s="133"/>
      <c r="H229" s="147"/>
      <c r="I229" s="150"/>
    </row>
    <row r="230" spans="1:9" s="13" customFormat="1" ht="13.5" customHeight="1">
      <c r="A230" s="12"/>
      <c r="B230" s="14" t="s">
        <v>363</v>
      </c>
      <c r="C230" s="128" t="str">
        <f>HYPERLINK("rule-file/kyushu_okinawa/kirishima.pdf","霧島市")</f>
        <v>霧島市</v>
      </c>
      <c r="D230" s="125" t="s">
        <v>374</v>
      </c>
      <c r="E230" s="16" t="s">
        <v>364</v>
      </c>
      <c r="F230" s="23" t="s">
        <v>371</v>
      </c>
      <c r="G230" s="154" t="s">
        <v>372</v>
      </c>
      <c r="H230" s="145" t="s">
        <v>373</v>
      </c>
      <c r="I230" s="148">
        <v>38663</v>
      </c>
    </row>
    <row r="231" spans="1:9" s="13" customFormat="1" ht="13.5" customHeight="1">
      <c r="A231" s="12"/>
      <c r="B231" s="14" t="s">
        <v>128</v>
      </c>
      <c r="C231" s="129"/>
      <c r="D231" s="126"/>
      <c r="E231" s="16" t="s">
        <v>365</v>
      </c>
      <c r="F231" s="23" t="s">
        <v>371</v>
      </c>
      <c r="G231" s="155"/>
      <c r="H231" s="146"/>
      <c r="I231" s="149"/>
    </row>
    <row r="232" spans="1:9" s="13" customFormat="1" ht="13.5" customHeight="1">
      <c r="A232" s="12"/>
      <c r="B232" s="14" t="s">
        <v>128</v>
      </c>
      <c r="C232" s="129"/>
      <c r="D232" s="126"/>
      <c r="E232" s="16" t="s">
        <v>366</v>
      </c>
      <c r="F232" s="23" t="s">
        <v>371</v>
      </c>
      <c r="G232" s="155"/>
      <c r="H232" s="146"/>
      <c r="I232" s="149"/>
    </row>
    <row r="233" spans="1:9" s="13" customFormat="1" ht="13.5" customHeight="1">
      <c r="A233" s="12"/>
      <c r="B233" s="14" t="s">
        <v>128</v>
      </c>
      <c r="C233" s="129"/>
      <c r="D233" s="126"/>
      <c r="E233" s="16" t="s">
        <v>367</v>
      </c>
      <c r="F233" s="23" t="s">
        <v>371</v>
      </c>
      <c r="G233" s="155"/>
      <c r="H233" s="146"/>
      <c r="I233" s="149"/>
    </row>
    <row r="234" spans="1:9" s="13" customFormat="1" ht="13.5" customHeight="1">
      <c r="A234" s="12"/>
      <c r="B234" s="14" t="s">
        <v>128</v>
      </c>
      <c r="C234" s="129"/>
      <c r="D234" s="126"/>
      <c r="E234" s="16" t="s">
        <v>368</v>
      </c>
      <c r="F234" s="23" t="s">
        <v>371</v>
      </c>
      <c r="G234" s="155"/>
      <c r="H234" s="146"/>
      <c r="I234" s="149"/>
    </row>
    <row r="235" spans="1:9" s="13" customFormat="1" ht="13.5" customHeight="1">
      <c r="A235" s="12"/>
      <c r="B235" s="14" t="s">
        <v>128</v>
      </c>
      <c r="C235" s="129"/>
      <c r="D235" s="126"/>
      <c r="E235" s="16" t="s">
        <v>369</v>
      </c>
      <c r="F235" s="23" t="s">
        <v>371</v>
      </c>
      <c r="G235" s="155"/>
      <c r="H235" s="146"/>
      <c r="I235" s="149"/>
    </row>
    <row r="236" spans="1:9" s="13" customFormat="1" ht="13.5" customHeight="1">
      <c r="A236" s="12"/>
      <c r="B236" s="14" t="s">
        <v>128</v>
      </c>
      <c r="C236" s="130"/>
      <c r="D236" s="127"/>
      <c r="E236" s="16" t="s">
        <v>370</v>
      </c>
      <c r="F236" s="23" t="s">
        <v>371</v>
      </c>
      <c r="G236" s="156"/>
      <c r="H236" s="147"/>
      <c r="I236" s="150"/>
    </row>
    <row r="237" spans="1:9" s="13" customFormat="1" ht="25.5">
      <c r="A237" s="12"/>
      <c r="B237" s="14" t="s">
        <v>127</v>
      </c>
      <c r="C237" s="167" t="str">
        <f>HYPERLINK("rule-file/kyushu_okinawa/amami.txt","奄美市")</f>
        <v>奄美市</v>
      </c>
      <c r="D237" s="125" t="s">
        <v>6</v>
      </c>
      <c r="E237" s="39" t="str">
        <f>HYPERLINK("rule-file/kyushu_okinawa/naze.pdf","名瀬市")</f>
        <v>名瀬市</v>
      </c>
      <c r="F237" s="45" t="s">
        <v>129</v>
      </c>
      <c r="G237" s="131" t="s">
        <v>257</v>
      </c>
      <c r="H237" s="145" t="s">
        <v>59</v>
      </c>
      <c r="I237" s="148">
        <v>38796</v>
      </c>
    </row>
    <row r="238" spans="1:9" s="13" customFormat="1" ht="12.75">
      <c r="A238" s="12"/>
      <c r="B238" s="14" t="s">
        <v>148</v>
      </c>
      <c r="C238" s="168"/>
      <c r="D238" s="126"/>
      <c r="E238" s="16" t="s">
        <v>130</v>
      </c>
      <c r="F238" s="23" t="s">
        <v>56</v>
      </c>
      <c r="G238" s="132"/>
      <c r="H238" s="146"/>
      <c r="I238" s="149"/>
    </row>
    <row r="239" spans="1:9" s="13" customFormat="1" ht="12.75">
      <c r="A239" s="12"/>
      <c r="B239" s="14" t="s">
        <v>131</v>
      </c>
      <c r="C239" s="169"/>
      <c r="D239" s="127"/>
      <c r="E239" s="16" t="s">
        <v>132</v>
      </c>
      <c r="F239" s="23" t="s">
        <v>56</v>
      </c>
      <c r="G239" s="133"/>
      <c r="H239" s="147"/>
      <c r="I239" s="150"/>
    </row>
    <row r="240" spans="1:9" s="13" customFormat="1" ht="12.75">
      <c r="A240" s="12"/>
      <c r="B240" s="14" t="s">
        <v>128</v>
      </c>
      <c r="C240" s="128" t="str">
        <f>HYPERLINK("rule-file/kyushu_okinawa/minamikyushu.txt","南九州市")</f>
        <v>南九州市</v>
      </c>
      <c r="D240" s="125" t="s">
        <v>287</v>
      </c>
      <c r="E240" s="62" t="s">
        <v>284</v>
      </c>
      <c r="F240" s="63" t="s">
        <v>55</v>
      </c>
      <c r="G240" s="154" t="s">
        <v>286</v>
      </c>
      <c r="H240" s="145" t="s">
        <v>59</v>
      </c>
      <c r="I240" s="157">
        <v>39417</v>
      </c>
    </row>
    <row r="241" spans="1:9" s="13" customFormat="1" ht="12.75">
      <c r="A241" s="12"/>
      <c r="B241" s="14" t="s">
        <v>128</v>
      </c>
      <c r="C241" s="162"/>
      <c r="D241" s="126"/>
      <c r="E241" s="62" t="s">
        <v>285</v>
      </c>
      <c r="F241" s="63" t="s">
        <v>55</v>
      </c>
      <c r="G241" s="155"/>
      <c r="H241" s="146"/>
      <c r="I241" s="158"/>
    </row>
    <row r="242" spans="1:9" s="13" customFormat="1" ht="25.5">
      <c r="A242" s="12"/>
      <c r="B242" s="14" t="s">
        <v>128</v>
      </c>
      <c r="C242" s="163"/>
      <c r="D242" s="127"/>
      <c r="E242" s="68" t="str">
        <f>HYPERLINK("rule-file/kyushu_okinawa/kawanabecho.pdf","川辺町")</f>
        <v>川辺町</v>
      </c>
      <c r="F242" s="69" t="s">
        <v>292</v>
      </c>
      <c r="G242" s="156"/>
      <c r="H242" s="147"/>
      <c r="I242" s="159"/>
    </row>
    <row r="243" spans="1:9" s="13" customFormat="1" ht="25.5">
      <c r="A243" s="12"/>
      <c r="B243" s="14" t="s">
        <v>128</v>
      </c>
      <c r="C243" s="128" t="str">
        <f>HYPERLINK("rule-file/kyushu_okinawa/aira.txt","姶良市")</f>
        <v>姶良市</v>
      </c>
      <c r="D243" s="125" t="s">
        <v>323</v>
      </c>
      <c r="E243" s="78" t="str">
        <f>HYPERLINK("rule-file/kyushu_okinawa/kajikicho.txt","加治木町")</f>
        <v>加治木町</v>
      </c>
      <c r="F243" s="79" t="s">
        <v>319</v>
      </c>
      <c r="G243" s="154" t="s">
        <v>320</v>
      </c>
      <c r="H243" s="193" t="s">
        <v>59</v>
      </c>
      <c r="I243" s="148">
        <v>40260</v>
      </c>
    </row>
    <row r="244" spans="1:9" s="13" customFormat="1">
      <c r="A244" s="12"/>
      <c r="B244" s="14" t="s">
        <v>128</v>
      </c>
      <c r="C244" s="129"/>
      <c r="D244" s="126"/>
      <c r="E244" s="80" t="s">
        <v>317</v>
      </c>
      <c r="F244" s="63" t="s">
        <v>55</v>
      </c>
      <c r="G244" s="155"/>
      <c r="H244" s="194"/>
      <c r="I244" s="171"/>
    </row>
    <row r="245" spans="1:9" s="13" customFormat="1">
      <c r="A245" s="12"/>
      <c r="B245" s="14" t="s">
        <v>128</v>
      </c>
      <c r="C245" s="130"/>
      <c r="D245" s="127"/>
      <c r="E245" s="80" t="s">
        <v>318</v>
      </c>
      <c r="F245" s="63" t="s">
        <v>55</v>
      </c>
      <c r="G245" s="156"/>
      <c r="H245" s="195"/>
      <c r="I245" s="160"/>
    </row>
    <row r="246" spans="1:9" s="13" customFormat="1">
      <c r="A246" s="12"/>
      <c r="B246" s="14" t="s">
        <v>128</v>
      </c>
      <c r="C246" s="115" t="str">
        <f>HYPERLINK("rule-file/kyushu_okinawa/isencho.txt","伊仙町")</f>
        <v>伊仙町</v>
      </c>
      <c r="D246" s="96" t="s">
        <v>308</v>
      </c>
      <c r="E246" s="51"/>
      <c r="F246" s="24"/>
      <c r="G246" s="52"/>
      <c r="H246" s="102"/>
      <c r="I246" s="99"/>
    </row>
    <row r="247" spans="1:9" s="13" customFormat="1">
      <c r="A247" s="12"/>
      <c r="B247" s="14" t="s">
        <v>128</v>
      </c>
      <c r="C247" s="115" t="str">
        <f>HYPERLINK("rule-file/kyushu_okinawa/wadomaricho.txt","和泊町")</f>
        <v>和泊町</v>
      </c>
      <c r="D247" s="96" t="s">
        <v>288</v>
      </c>
      <c r="E247" s="51"/>
      <c r="F247" s="24"/>
      <c r="G247" s="52"/>
      <c r="H247" s="102"/>
      <c r="I247" s="99"/>
    </row>
    <row r="248" spans="1:9" s="13" customFormat="1">
      <c r="A248" s="12"/>
      <c r="B248" s="40" t="s">
        <v>142</v>
      </c>
      <c r="C248" s="113" t="str">
        <f>HYPERLINK("rule-file/kyushu_okinawa/pref_okinawa.pdf","沖縄県")</f>
        <v>沖縄県</v>
      </c>
      <c r="D248" s="41" t="s">
        <v>162</v>
      </c>
      <c r="E248" s="42"/>
      <c r="F248" s="43"/>
      <c r="G248" s="44"/>
      <c r="H248" s="102"/>
      <c r="I248" s="99"/>
    </row>
    <row r="249" spans="1:9" s="13" customFormat="1">
      <c r="A249" s="12"/>
      <c r="B249" s="81" t="s">
        <v>142</v>
      </c>
      <c r="C249" s="120" t="str">
        <f>HYPERLINK("rule-file/kyushu_okinawa/naha.txt","那覇市")</f>
        <v>那覇市</v>
      </c>
      <c r="D249" s="25" t="s">
        <v>163</v>
      </c>
      <c r="E249" s="26"/>
      <c r="F249" s="65"/>
      <c r="G249" s="32"/>
      <c r="H249" s="102"/>
      <c r="I249" s="99"/>
    </row>
    <row r="250" spans="1:9" s="13" customFormat="1">
      <c r="A250" s="12"/>
      <c r="B250" s="81" t="s">
        <v>290</v>
      </c>
      <c r="C250" s="120" t="str">
        <f>HYPERLINK("rule-file/kyushu_okinawa/ishigaki.txt","石垣市")</f>
        <v>石垣市</v>
      </c>
      <c r="D250" s="25" t="s">
        <v>321</v>
      </c>
      <c r="E250" s="26"/>
      <c r="F250" s="65"/>
      <c r="G250" s="32"/>
      <c r="H250" s="102"/>
      <c r="I250" s="99"/>
    </row>
    <row r="251" spans="1:9" s="13" customFormat="1">
      <c r="A251" s="12"/>
      <c r="B251" s="81" t="s">
        <v>290</v>
      </c>
      <c r="C251" s="120" t="str">
        <f>HYPERLINK("rule-file/kyushu_okinawa/urazoe.txt","浦添市")</f>
        <v>浦添市</v>
      </c>
      <c r="D251" s="25" t="s">
        <v>291</v>
      </c>
      <c r="E251" s="26"/>
      <c r="F251" s="31"/>
      <c r="G251" s="32"/>
      <c r="H251" s="102"/>
      <c r="I251" s="99"/>
    </row>
    <row r="252" spans="1:9" s="13" customFormat="1">
      <c r="A252" s="12"/>
      <c r="B252" s="81" t="s">
        <v>376</v>
      </c>
      <c r="C252" s="121" t="str">
        <f>HYPERLINK("rule-file/kyushu_okinawa/nago.txt","名護市")</f>
        <v>名護市</v>
      </c>
      <c r="D252" s="96" t="s">
        <v>375</v>
      </c>
      <c r="E252" s="26"/>
      <c r="F252" s="31"/>
      <c r="G252" s="52"/>
      <c r="H252" s="102"/>
      <c r="I252" s="99"/>
    </row>
    <row r="253" spans="1:9" s="13" customFormat="1">
      <c r="A253" s="12"/>
      <c r="B253" s="81" t="s">
        <v>290</v>
      </c>
      <c r="C253" s="121" t="str">
        <f>HYPERLINK("rule-file/kyushu_okinawa/itoman.txt","糸満市")</f>
        <v>糸満市</v>
      </c>
      <c r="D253" s="96" t="s">
        <v>322</v>
      </c>
      <c r="E253" s="26"/>
      <c r="F253" s="31"/>
      <c r="G253" s="52"/>
      <c r="H253" s="102"/>
      <c r="I253" s="99"/>
    </row>
    <row r="254" spans="1:9" s="13" customFormat="1">
      <c r="A254" s="12"/>
      <c r="B254" s="86" t="s">
        <v>378</v>
      </c>
      <c r="C254" s="121" t="str">
        <f>HYPERLINK("rule-file/kyushu_okinawa/okinawa.txt","沖縄市")</f>
        <v>沖縄市</v>
      </c>
      <c r="D254" s="96" t="s">
        <v>377</v>
      </c>
      <c r="E254" s="26"/>
      <c r="F254" s="31"/>
      <c r="G254" s="52"/>
      <c r="H254" s="102"/>
      <c r="I254" s="99"/>
    </row>
    <row r="255" spans="1:9" s="13" customFormat="1">
      <c r="A255" s="12"/>
      <c r="B255" s="86" t="s">
        <v>399</v>
      </c>
      <c r="C255" s="121" t="str">
        <f>HYPERLINK("rule-file/kyushu_okinawa/tomigusuku.txt","豊見城市")</f>
        <v>豊見城市</v>
      </c>
      <c r="D255" s="96" t="s">
        <v>400</v>
      </c>
      <c r="E255" s="26"/>
      <c r="F255" s="31"/>
      <c r="G255" s="52"/>
      <c r="H255" s="102"/>
      <c r="I255" s="99"/>
    </row>
    <row r="256" spans="1:9" s="13" customFormat="1">
      <c r="A256" s="12"/>
      <c r="B256" s="14" t="s">
        <v>290</v>
      </c>
      <c r="C256" s="115" t="str">
        <f>HYPERLINK("rule-file/kyushu_okinawa/ginozason.txt","宜野座村")</f>
        <v>宜野座村</v>
      </c>
      <c r="D256" s="96" t="s">
        <v>307</v>
      </c>
      <c r="E256" s="51"/>
      <c r="F256" s="24"/>
      <c r="G256" s="52"/>
      <c r="H256" s="102"/>
      <c r="I256" s="99"/>
    </row>
    <row r="257" spans="1:9" s="13" customFormat="1">
      <c r="A257" s="12"/>
      <c r="B257" s="87" t="s">
        <v>378</v>
      </c>
      <c r="C257" s="115" t="str">
        <f>HYPERLINK("rule-file/kyushu_okinawa/nishiharacho.pdf","西原町")</f>
        <v>西原町</v>
      </c>
      <c r="D257" s="124" t="s">
        <v>379</v>
      </c>
      <c r="E257" s="51"/>
      <c r="F257" s="24"/>
      <c r="G257" s="52"/>
      <c r="H257" s="102"/>
      <c r="I257" s="5"/>
    </row>
    <row r="258" spans="1:9" s="13" customFormat="1">
      <c r="A258" s="12"/>
      <c r="B258" s="84" t="s">
        <v>361</v>
      </c>
      <c r="C258" s="122" t="str">
        <f>HYPERLINK("rule-file/kyushu_okinawa/taketomicho.txt","竹富町")</f>
        <v>竹富町</v>
      </c>
      <c r="D258" s="26" t="s">
        <v>362</v>
      </c>
      <c r="E258" s="51"/>
      <c r="F258" s="24"/>
      <c r="G258" s="32"/>
      <c r="H258" s="103"/>
      <c r="I258" s="85"/>
    </row>
    <row r="259" spans="1:9">
      <c r="F259" s="64"/>
    </row>
    <row r="260" spans="1:9" ht="24" customHeight="1">
      <c r="F260" s="49" t="s">
        <v>196</v>
      </c>
    </row>
    <row r="261" spans="1:9" ht="24">
      <c r="F261" s="50" t="s">
        <v>190</v>
      </c>
      <c r="H261" s="67"/>
    </row>
    <row r="262" spans="1:9" s="19" customFormat="1" ht="27">
      <c r="A262" s="18"/>
      <c r="C262" s="4"/>
      <c r="D262" s="4"/>
      <c r="F262" s="57" t="s">
        <v>258</v>
      </c>
      <c r="G262" s="29"/>
      <c r="H262" s="67"/>
      <c r="I262" s="30"/>
    </row>
    <row r="263" spans="1:9" s="19" customFormat="1">
      <c r="A263" s="18"/>
      <c r="C263" s="4"/>
      <c r="D263" s="4"/>
      <c r="F263" s="20"/>
      <c r="G263" s="29"/>
      <c r="H263" s="67"/>
      <c r="I263" s="30"/>
    </row>
    <row r="264" spans="1:9">
      <c r="F264" s="20"/>
      <c r="H264" s="67"/>
    </row>
    <row r="265" spans="1:9">
      <c r="F265" s="3"/>
      <c r="H265" s="67"/>
    </row>
    <row r="266" spans="1:9">
      <c r="F266" s="3"/>
      <c r="H266" s="67"/>
    </row>
    <row r="267" spans="1:9">
      <c r="F267" s="3"/>
      <c r="H267" s="67"/>
    </row>
  </sheetData>
  <dataConsolidate/>
  <mergeCells count="236">
    <mergeCell ref="C37:C40"/>
    <mergeCell ref="C66:C68"/>
    <mergeCell ref="D66:D68"/>
    <mergeCell ref="G66:G68"/>
    <mergeCell ref="H66:H68"/>
    <mergeCell ref="I66:I68"/>
    <mergeCell ref="C243:C245"/>
    <mergeCell ref="D243:D245"/>
    <mergeCell ref="H243:H245"/>
    <mergeCell ref="I243:I245"/>
    <mergeCell ref="G243:G245"/>
    <mergeCell ref="D237:D239"/>
    <mergeCell ref="D221:D229"/>
    <mergeCell ref="H221:H229"/>
    <mergeCell ref="G53:G54"/>
    <mergeCell ref="H53:H54"/>
    <mergeCell ref="I53:I54"/>
    <mergeCell ref="C53:C54"/>
    <mergeCell ref="D53:D54"/>
    <mergeCell ref="G62:G64"/>
    <mergeCell ref="H62:H64"/>
    <mergeCell ref="I62:I64"/>
    <mergeCell ref="C62:C64"/>
    <mergeCell ref="D62:D64"/>
    <mergeCell ref="H69:H70"/>
    <mergeCell ref="I69:I70"/>
    <mergeCell ref="C69:C70"/>
    <mergeCell ref="D69:D70"/>
    <mergeCell ref="G149:G154"/>
    <mergeCell ref="C211:C212"/>
    <mergeCell ref="C130:C139"/>
    <mergeCell ref="C145:C147"/>
    <mergeCell ref="C108:C112"/>
    <mergeCell ref="C187:C189"/>
    <mergeCell ref="I190:I193"/>
    <mergeCell ref="H197:H200"/>
    <mergeCell ref="I197:I200"/>
    <mergeCell ref="H180:H186"/>
    <mergeCell ref="I180:I186"/>
    <mergeCell ref="I108:I112"/>
    <mergeCell ref="I145:I147"/>
    <mergeCell ref="H108:H112"/>
    <mergeCell ref="H127:H129"/>
    <mergeCell ref="H145:H147"/>
    <mergeCell ref="H155:H163"/>
    <mergeCell ref="I155:I163"/>
    <mergeCell ref="I167:I170"/>
    <mergeCell ref="C221:C229"/>
    <mergeCell ref="C85:C89"/>
    <mergeCell ref="C213:C214"/>
    <mergeCell ref="C122:C126"/>
    <mergeCell ref="C95:C100"/>
    <mergeCell ref="C104:C107"/>
    <mergeCell ref="C113:C116"/>
    <mergeCell ref="C180:C186"/>
    <mergeCell ref="C127:C129"/>
    <mergeCell ref="C197:C201"/>
    <mergeCell ref="C202:C206"/>
    <mergeCell ref="C207:C209"/>
    <mergeCell ref="C190:C193"/>
    <mergeCell ref="C167:C170"/>
    <mergeCell ref="C155:C163"/>
    <mergeCell ref="C149:C154"/>
    <mergeCell ref="C164:C165"/>
    <mergeCell ref="C171:C173"/>
    <mergeCell ref="C177:C179"/>
    <mergeCell ref="B1:F1"/>
    <mergeCell ref="D8:D12"/>
    <mergeCell ref="D14:D18"/>
    <mergeCell ref="D28:D30"/>
    <mergeCell ref="C8:C12"/>
    <mergeCell ref="C14:C18"/>
    <mergeCell ref="H190:H193"/>
    <mergeCell ref="C28:C30"/>
    <mergeCell ref="D33:D34"/>
    <mergeCell ref="D41:D43"/>
    <mergeCell ref="D51:D52"/>
    <mergeCell ref="D77:D84"/>
    <mergeCell ref="D85:D89"/>
    <mergeCell ref="C72:C75"/>
    <mergeCell ref="D72:D75"/>
    <mergeCell ref="C44:C46"/>
    <mergeCell ref="D44:D46"/>
    <mergeCell ref="C33:C34"/>
    <mergeCell ref="C41:C43"/>
    <mergeCell ref="C51:C52"/>
    <mergeCell ref="C77:C84"/>
    <mergeCell ref="H35:H36"/>
    <mergeCell ref="C35:C36"/>
    <mergeCell ref="D35:D36"/>
    <mergeCell ref="I77:I83"/>
    <mergeCell ref="H85:H89"/>
    <mergeCell ref="I88:I89"/>
    <mergeCell ref="I85:I87"/>
    <mergeCell ref="H237:H239"/>
    <mergeCell ref="I237:I239"/>
    <mergeCell ref="H202:H206"/>
    <mergeCell ref="I202:I206"/>
    <mergeCell ref="H207:H209"/>
    <mergeCell ref="I207:I209"/>
    <mergeCell ref="I221:I229"/>
    <mergeCell ref="H211:H212"/>
    <mergeCell ref="I211:I212"/>
    <mergeCell ref="H95:H100"/>
    <mergeCell ref="H187:H189"/>
    <mergeCell ref="I187:I189"/>
    <mergeCell ref="H171:H173"/>
    <mergeCell ref="H177:H179"/>
    <mergeCell ref="I171:I173"/>
    <mergeCell ref="I177:I179"/>
    <mergeCell ref="G8:G12"/>
    <mergeCell ref="G95:G100"/>
    <mergeCell ref="G77:G84"/>
    <mergeCell ref="G51:G52"/>
    <mergeCell ref="G33:G34"/>
    <mergeCell ref="G41:G43"/>
    <mergeCell ref="G85:G89"/>
    <mergeCell ref="G37:G40"/>
    <mergeCell ref="G14:G18"/>
    <mergeCell ref="G28:G30"/>
    <mergeCell ref="G35:G36"/>
    <mergeCell ref="G72:G75"/>
    <mergeCell ref="G69:G70"/>
    <mergeCell ref="H72:H75"/>
    <mergeCell ref="I72:I75"/>
    <mergeCell ref="H37:H40"/>
    <mergeCell ref="I37:I40"/>
    <mergeCell ref="H167:H170"/>
    <mergeCell ref="H149:H154"/>
    <mergeCell ref="I149:I154"/>
    <mergeCell ref="H8:H12"/>
    <mergeCell ref="I8:I12"/>
    <mergeCell ref="I127:I129"/>
    <mergeCell ref="H14:H18"/>
    <mergeCell ref="I14:I18"/>
    <mergeCell ref="H28:H29"/>
    <mergeCell ref="I28:I29"/>
    <mergeCell ref="H33:H34"/>
    <mergeCell ref="I33:I34"/>
    <mergeCell ref="H41:H43"/>
    <mergeCell ref="I41:I43"/>
    <mergeCell ref="H51:H52"/>
    <mergeCell ref="I51:I52"/>
    <mergeCell ref="I35:I36"/>
    <mergeCell ref="H44:H46"/>
    <mergeCell ref="I44:I46"/>
    <mergeCell ref="H77:H84"/>
    <mergeCell ref="D130:D139"/>
    <mergeCell ref="G155:G163"/>
    <mergeCell ref="D167:D170"/>
    <mergeCell ref="D155:D163"/>
    <mergeCell ref="G167:G170"/>
    <mergeCell ref="D149:D154"/>
    <mergeCell ref="G187:G189"/>
    <mergeCell ref="G190:G193"/>
    <mergeCell ref="D122:D126"/>
    <mergeCell ref="G180:G186"/>
    <mergeCell ref="G127:G129"/>
    <mergeCell ref="D145:D147"/>
    <mergeCell ref="D164:D165"/>
    <mergeCell ref="G171:G173"/>
    <mergeCell ref="G177:G179"/>
    <mergeCell ref="D171:D173"/>
    <mergeCell ref="D177:D179"/>
    <mergeCell ref="C240:C242"/>
    <mergeCell ref="D240:D242"/>
    <mergeCell ref="C140:C141"/>
    <mergeCell ref="D140:D141"/>
    <mergeCell ref="G140:G141"/>
    <mergeCell ref="H140:H141"/>
    <mergeCell ref="I140:I141"/>
    <mergeCell ref="D213:D214"/>
    <mergeCell ref="G213:G214"/>
    <mergeCell ref="H213:H214"/>
    <mergeCell ref="I213:I214"/>
    <mergeCell ref="C174:C176"/>
    <mergeCell ref="G197:G201"/>
    <mergeCell ref="D202:D206"/>
    <mergeCell ref="D207:D209"/>
    <mergeCell ref="D190:D193"/>
    <mergeCell ref="D187:D189"/>
    <mergeCell ref="D180:D186"/>
    <mergeCell ref="D197:D201"/>
    <mergeCell ref="D211:D212"/>
    <mergeCell ref="G202:G206"/>
    <mergeCell ref="G145:G147"/>
    <mergeCell ref="G221:G229"/>
    <mergeCell ref="C237:C239"/>
    <mergeCell ref="G207:G209"/>
    <mergeCell ref="G211:G212"/>
    <mergeCell ref="D37:D40"/>
    <mergeCell ref="G240:G242"/>
    <mergeCell ref="H240:H242"/>
    <mergeCell ref="I240:I242"/>
    <mergeCell ref="D91:D94"/>
    <mergeCell ref="G122:G126"/>
    <mergeCell ref="H122:H126"/>
    <mergeCell ref="I122:I126"/>
    <mergeCell ref="D104:D107"/>
    <mergeCell ref="D113:D116"/>
    <mergeCell ref="D108:D112"/>
    <mergeCell ref="H104:H107"/>
    <mergeCell ref="I104:I107"/>
    <mergeCell ref="H113:H116"/>
    <mergeCell ref="I113:I116"/>
    <mergeCell ref="D95:D100"/>
    <mergeCell ref="G108:G112"/>
    <mergeCell ref="D127:D129"/>
    <mergeCell ref="G130:G139"/>
    <mergeCell ref="G230:G236"/>
    <mergeCell ref="H230:H236"/>
    <mergeCell ref="I230:I236"/>
    <mergeCell ref="D230:D236"/>
    <mergeCell ref="C230:C236"/>
    <mergeCell ref="G237:G239"/>
    <mergeCell ref="C91:C94"/>
    <mergeCell ref="G91:G94"/>
    <mergeCell ref="H91:H92"/>
    <mergeCell ref="I91:I92"/>
    <mergeCell ref="G118:G121"/>
    <mergeCell ref="H118:H121"/>
    <mergeCell ref="I118:I121"/>
    <mergeCell ref="C118:C121"/>
    <mergeCell ref="D118:D121"/>
    <mergeCell ref="I95:I100"/>
    <mergeCell ref="G104:G107"/>
    <mergeCell ref="G113:G116"/>
    <mergeCell ref="G174:G176"/>
    <mergeCell ref="H174:H176"/>
    <mergeCell ref="I174:I176"/>
    <mergeCell ref="D174:D176"/>
    <mergeCell ref="H130:H139"/>
    <mergeCell ref="I130:I139"/>
    <mergeCell ref="H164:H165"/>
    <mergeCell ref="I164:I165"/>
    <mergeCell ref="G164:G16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&amp;R&amp;A　&amp;P／&amp;N</oddFooter>
  </headerFooter>
  <rowBreaks count="5" manualBreakCount="5">
    <brk id="36" max="16383" man="1"/>
    <brk id="70" max="16383" man="1"/>
    <brk id="103" max="16383" man="1"/>
    <brk id="179" max="16383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九州、沖縄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</dc:creator>
  <cp:lastModifiedBy>Hayashi</cp:lastModifiedBy>
  <cp:lastPrinted>2008-12-25T04:33:39Z</cp:lastPrinted>
  <dcterms:created xsi:type="dcterms:W3CDTF">2006-09-11T07:22:43Z</dcterms:created>
  <dcterms:modified xsi:type="dcterms:W3CDTF">2014-02-05T06:45:59Z</dcterms:modified>
</cp:coreProperties>
</file>